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0.200\controling\SF 2022\"/>
    </mc:Choice>
  </mc:AlternateContent>
  <xr:revisionPtr revIDLastSave="0" documentId="8_{2FB32C38-CFB9-4ACC-97F8-99E85C368F6A}" xr6:coauthVersionLast="47" xr6:coauthVersionMax="47" xr10:uidLastSave="{00000000-0000-0000-0000-000000000000}"/>
  <bookViews>
    <workbookView xWindow="28680" yWindow="-120" windowWidth="29040" windowHeight="15720" activeTab="2" xr2:uid="{554C6012-784F-44E8-9E18-8CF915736FAC}"/>
  </bookViews>
  <sheets>
    <sheet name="COMPREHENSIVE INCOME" sheetId="13" r:id="rId1"/>
    <sheet name="CASH FLOWS" sheetId="12" r:id="rId2"/>
    <sheet name="Balance Sheet" sheetId="14" r:id="rId3"/>
  </sheets>
  <definedNames>
    <definedName name="_xlnm._FilterDatabase" localSheetId="2" hidden="1">'Balance Sheet'!$A$4:$W$46</definedName>
    <definedName name="_xlnm._FilterDatabase" localSheetId="1" hidden="1">'CASH FLOWS'!$C$5:$X$52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4" i="14" l="1"/>
  <c r="AA52" i="12"/>
  <c r="AA48" i="12"/>
  <c r="AA38" i="12"/>
  <c r="AA27" i="12"/>
  <c r="AL24" i="13"/>
  <c r="AL23" i="13"/>
  <c r="AL22" i="13"/>
  <c r="AL19" i="13"/>
  <c r="AL14" i="13"/>
  <c r="AM19" i="13"/>
  <c r="AL18" i="13" l="1"/>
  <c r="AM16" i="13"/>
  <c r="Z23" i="14"/>
  <c r="Z16" i="14"/>
  <c r="Z9" i="14"/>
  <c r="AA33" i="12"/>
  <c r="AL21" i="13"/>
  <c r="AL20" i="13"/>
  <c r="AL16" i="13"/>
  <c r="AL17" i="13"/>
  <c r="AL15" i="13"/>
  <c r="AM14" i="13"/>
  <c r="AL13" i="13"/>
  <c r="AL12" i="13"/>
  <c r="AM11" i="13"/>
  <c r="AL11" i="13"/>
  <c r="AL10" i="13"/>
  <c r="AL9" i="13"/>
  <c r="AL7" i="13"/>
  <c r="N20" i="13"/>
  <c r="N21" i="13"/>
  <c r="N22" i="13"/>
  <c r="N23" i="13"/>
  <c r="N24" i="13"/>
  <c r="N25" i="13"/>
  <c r="N26" i="13"/>
  <c r="N16" i="13"/>
  <c r="N17" i="13"/>
  <c r="N18" i="13"/>
  <c r="N19" i="13"/>
  <c r="N15" i="13"/>
  <c r="H26" i="13"/>
  <c r="H24" i="13"/>
  <c r="H22" i="13"/>
  <c r="H21" i="13"/>
  <c r="H20" i="13"/>
  <c r="H16" i="13"/>
  <c r="H17" i="13"/>
  <c r="H18" i="13"/>
  <c r="H19" i="13"/>
  <c r="H15" i="13"/>
  <c r="AD11" i="13"/>
  <c r="AC11" i="13"/>
  <c r="N24" i="14"/>
  <c r="Z45" i="14" l="1"/>
  <c r="Z46" i="14" s="1"/>
  <c r="AM22" i="13"/>
  <c r="AM24" i="13" s="1"/>
  <c r="AM26" i="13" s="1"/>
  <c r="AL26" i="13"/>
</calcChain>
</file>

<file path=xl/sharedStrings.xml><?xml version="1.0" encoding="utf-8"?>
<sst xmlns="http://schemas.openxmlformats.org/spreadsheetml/2006/main" count="323" uniqueCount="302">
  <si>
    <t>Interest income</t>
  </si>
  <si>
    <t>Q1 2019</t>
  </si>
  <si>
    <t>Q2 2019</t>
  </si>
  <si>
    <t>H1 2019</t>
  </si>
  <si>
    <t>Q3 2019</t>
  </si>
  <si>
    <t>Year 2019</t>
  </si>
  <si>
    <t>Adjustments for items:</t>
  </si>
  <si>
    <t>Depreciation and amortisation</t>
  </si>
  <si>
    <t>Interest costs</t>
  </si>
  <si>
    <t>Income from grants</t>
  </si>
  <si>
    <t>Costs of the share-based incentive scheme</t>
  </si>
  <si>
    <t>Change in assets and liabilities:</t>
  </si>
  <si>
    <t>Change in inventories</t>
  </si>
  <si>
    <t>Change in trade and other receivables</t>
  </si>
  <si>
    <t>Change in prepayments and accrued income</t>
  </si>
  <si>
    <t>Change in trade and other liabilities</t>
  </si>
  <si>
    <t>Change in repayable advances on distribution rights</t>
  </si>
  <si>
    <t>Cash flows from operating activities</t>
  </si>
  <si>
    <t>Interest received</t>
  </si>
  <si>
    <t>Interest paid</t>
  </si>
  <si>
    <t>Net cash flows from operating activities</t>
  </si>
  <si>
    <t>Disposal of property, plant and equipment</t>
  </si>
  <si>
    <t>Acquisition of property, plant and equipment and intangible assets</t>
  </si>
  <si>
    <t>Net cash flows from investing activities</t>
  </si>
  <si>
    <t>Repayment of borrowings</t>
  </si>
  <si>
    <t>Net cash flows from financing activities</t>
  </si>
  <si>
    <t>Net increase/(decrease) in cash and cash equivalents</t>
  </si>
  <si>
    <t>Change in cash due to exchange rate differences</t>
  </si>
  <si>
    <t>General administration costs</t>
  </si>
  <si>
    <t>PLN thousands, except if otherwise stated</t>
  </si>
  <si>
    <t>Revenues from research and development services</t>
  </si>
  <si>
    <t>Gross profit on sales</t>
  </si>
  <si>
    <t>Research and development costs</t>
  </si>
  <si>
    <t>Other operating income</t>
  </si>
  <si>
    <t>Other operating costs</t>
  </si>
  <si>
    <t>Other comprehensive income</t>
  </si>
  <si>
    <t>TOTAL COMPREHENSIVE INCOME</t>
  </si>
  <si>
    <t>Property, plant and equipment</t>
  </si>
  <si>
    <t>Other reserves</t>
  </si>
  <si>
    <t>Long-term receivables</t>
  </si>
  <si>
    <t>Total fixed assets</t>
  </si>
  <si>
    <t>Prepayments and accrued income</t>
  </si>
  <si>
    <t>Cash and cash equivalents</t>
  </si>
  <si>
    <t>Total current assets</t>
  </si>
  <si>
    <t>TOTAL ASSETS</t>
  </si>
  <si>
    <t>Share capital</t>
  </si>
  <si>
    <t>Issued but unregistered share capital</t>
  </si>
  <si>
    <t>Share premium</t>
  </si>
  <si>
    <t>Accumulated losses</t>
  </si>
  <si>
    <t>Total equity</t>
  </si>
  <si>
    <t>Loans and borrowings</t>
  </si>
  <si>
    <t>Total non-current liabilities</t>
  </si>
  <si>
    <t>TOTAL LIABILITIES</t>
  </si>
  <si>
    <t>TOTAL EQUITY AND LIABILITIES</t>
  </si>
  <si>
    <t>Q1 2020</t>
  </si>
  <si>
    <t>Total short-term liabilities</t>
  </si>
  <si>
    <t>Q2 2020</t>
  </si>
  <si>
    <t>Repayment of research and development grants</t>
  </si>
  <si>
    <t>Proceeds from bank loans</t>
  </si>
  <si>
    <t>Repayment of bank loans</t>
  </si>
  <si>
    <t>Q3 2020</t>
  </si>
  <si>
    <t>Cash and cash equivalents – opening balance</t>
  </si>
  <si>
    <t>Cash and cash equivalents – closing balance</t>
  </si>
  <si>
    <t>Proceeds from the issue of shares</t>
  </si>
  <si>
    <t>Repayment of lease principal</t>
  </si>
  <si>
    <t>Proceeds from grants</t>
  </si>
  <si>
    <t>H1 2020</t>
  </si>
  <si>
    <t>Customer contract liabilities</t>
  </si>
  <si>
    <t>Trade liabilities</t>
  </si>
  <si>
    <t>Other liabilities</t>
  </si>
  <si>
    <t>Change in other financial liabilities</t>
  </si>
  <si>
    <t>Costs of issuance of shares</t>
  </si>
  <si>
    <t>Sales of fixed assets</t>
  </si>
  <si>
    <t>Proceeds from borrowings</t>
  </si>
  <si>
    <t>Q1 2021</t>
  </si>
  <si>
    <t>Income from non-repayable advance payments</t>
  </si>
  <si>
    <t>Income from sales</t>
  </si>
  <si>
    <t>Lease income</t>
  </si>
  <si>
    <t>Total income</t>
  </si>
  <si>
    <t>Cost of sales</t>
  </si>
  <si>
    <t>NET PROFIT/(LOSS)</t>
  </si>
  <si>
    <t>Year 2021</t>
  </si>
  <si>
    <t>Year 2020</t>
  </si>
  <si>
    <t>Lease prepayments</t>
  </si>
  <si>
    <t>Deferred income from grants</t>
  </si>
  <si>
    <t>Change in deferred income</t>
  </si>
  <si>
    <t>Change in equity</t>
  </si>
  <si>
    <t>Q2 2021</t>
  </si>
  <si>
    <t>H1 2021</t>
  </si>
  <si>
    <t>Proceeds from research and development grants</t>
  </si>
  <si>
    <t>Q3 2021</t>
  </si>
  <si>
    <t>Q1 2022</t>
  </si>
  <si>
    <t>Deferred tax asset</t>
  </si>
  <si>
    <t>Lease payment measurement</t>
  </si>
  <si>
    <t>1.01.2019
- 31.03.2019</t>
  </si>
  <si>
    <t>1.01.2019
- 30.06.2019</t>
  </si>
  <si>
    <t>1.01.2019
- 30.09.2019</t>
  </si>
  <si>
    <t>1.01.2020
- 31.03.2020</t>
  </si>
  <si>
    <t>1.01.2020
- 30.06.2020</t>
  </si>
  <si>
    <t>1.01.2020
- 30.09.2020</t>
  </si>
  <si>
    <t>1.01.2021
- 31.03.2021</t>
  </si>
  <si>
    <t>1.01.2021
- 30.06.2021</t>
  </si>
  <si>
    <t>1.01.2021
- 30.09.2021</t>
  </si>
  <si>
    <t>1.01.2022
- 31.03.2022</t>
  </si>
  <si>
    <t>Gross profit (loss)</t>
  </si>
  <si>
    <r>
      <rPr>
        <sz val="9"/>
        <color rgb="FF3B338D"/>
        <rFont val="Arial"/>
        <family val="2"/>
        <charset val="238"/>
      </rPr>
      <t>Repayable advances on future services</t>
    </r>
  </si>
  <si>
    <r>
      <rPr>
        <sz val="9"/>
        <color rgb="FF3B338D"/>
        <rFont val="Arial"/>
        <family val="2"/>
        <charset val="238"/>
      </rPr>
      <t>Liabilities under advances received from distribution partners</t>
    </r>
  </si>
  <si>
    <t>in PLN thousands</t>
  </si>
  <si>
    <t>1.04.2019
- 30.06.2019</t>
  </si>
  <si>
    <t>1.07.2019
- 30.09.2019</t>
  </si>
  <si>
    <t>1.04.2021
- 30.06.2021</t>
  </si>
  <si>
    <t>1.07.2021
- 30.09.2021</t>
  </si>
  <si>
    <t>1.04.2020
- 30.06.2020</t>
  </si>
  <si>
    <t>1.07.2020
- 30.09.2020</t>
  </si>
  <si>
    <t>Operating profit/(loss)</t>
  </si>
  <si>
    <t>Gross profit/(loss)</t>
  </si>
  <si>
    <t xml:space="preserve">Income tax </t>
  </si>
  <si>
    <t>Repayable advances on distribution rights</t>
  </si>
  <si>
    <t>1.10.2019
- 31.12.2019</t>
  </si>
  <si>
    <t>1.10.2020
- 31.12.2020</t>
  </si>
  <si>
    <t>1.10.2021
- 31.12.2021</t>
  </si>
  <si>
    <t>Lease</t>
  </si>
  <si>
    <t>Q2 2022</t>
  </si>
  <si>
    <t>H1 2022</t>
  </si>
  <si>
    <t>1.04.2022
- 30.06.2022</t>
  </si>
  <si>
    <t>1.01.2022
- 30.06.2022</t>
  </si>
  <si>
    <t>Q4 2020*</t>
  </si>
  <si>
    <t>Q4 2021*</t>
  </si>
  <si>
    <t xml:space="preserve">* data calculated as difference between yearly data and sum of interim periods data (involves effects of reclassification) </t>
  </si>
  <si>
    <t>Q4 2019*</t>
  </si>
  <si>
    <t>Other receivables</t>
  </si>
  <si>
    <t>Other deferred income</t>
  </si>
  <si>
    <t>Trade receivables</t>
  </si>
  <si>
    <t>31.03.2020*</t>
  </si>
  <si>
    <t>* presentation of selected data is based on 31.03.2021 FS to ensure data comparability</t>
  </si>
  <si>
    <t>01.01.2017 
- 30.06.2017</t>
  </si>
  <si>
    <t>01.04.2017 
- 30.06.2017</t>
  </si>
  <si>
    <t>H1 2017</t>
  </si>
  <si>
    <t>Q2 2017</t>
  </si>
  <si>
    <t>01.01.2018
- 30.06.2018</t>
  </si>
  <si>
    <t>H1 2018</t>
  </si>
  <si>
    <t>01.04.2018
- 30.06.2018</t>
  </si>
  <si>
    <t>Q2 2018</t>
  </si>
  <si>
    <t>Wartości niematerialne</t>
  </si>
  <si>
    <t>Rzeczowe aktywa trwałe</t>
  </si>
  <si>
    <t>Należności długoterminowe</t>
  </si>
  <si>
    <t>Aktywa z tytułu podatku odroczonego</t>
  </si>
  <si>
    <t>Razem aktywa trwałe</t>
  </si>
  <si>
    <t>Zapasy</t>
  </si>
  <si>
    <t>Należności handlowe</t>
  </si>
  <si>
    <t>Pozostałe należności</t>
  </si>
  <si>
    <t>Rozliczenia międzyokresowe czynne</t>
  </si>
  <si>
    <t>Środki pieniężne i ich ekwiwalenty</t>
  </si>
  <si>
    <t>Razem aktywa obrotowe</t>
  </si>
  <si>
    <t>SUMA AKTYWÓW</t>
  </si>
  <si>
    <t>Kapitał zakładowy</t>
  </si>
  <si>
    <t>Nadwyżka ze sprzedaży akcji powyżej wartości nominalnej</t>
  </si>
  <si>
    <t>Pozostałe kapitały rezerwowe</t>
  </si>
  <si>
    <t>Skumulowane straty</t>
  </si>
  <si>
    <t xml:space="preserve">Razem kapitał własny </t>
  </si>
  <si>
    <t>Przychody przyszłych okresów z tyt. dotacji</t>
  </si>
  <si>
    <t>Zobowiązania handlowe</t>
  </si>
  <si>
    <t>Kredyty i pożyczki</t>
  </si>
  <si>
    <t>Leasing</t>
  </si>
  <si>
    <t>Razem zobowiązania długoterminowe</t>
  </si>
  <si>
    <t xml:space="preserve">Zwrotne zaliczki na poczet praw do dystrybucji </t>
  </si>
  <si>
    <t>Pozostałe zobowiązania</t>
  </si>
  <si>
    <t xml:space="preserve">Przychody przyszłych okresów z tyt. dotacji </t>
  </si>
  <si>
    <t>Przychody przyszłych okresów pozostałe</t>
  </si>
  <si>
    <t xml:space="preserve">Zobowiązania z tytułu kontraktów z klientami </t>
  </si>
  <si>
    <t>Przedpłaty z tytułu leasingu</t>
  </si>
  <si>
    <t>Razem zobowiązania krótkoterminowe</t>
  </si>
  <si>
    <t>RAZEM ZOBOWIĄZANIA</t>
  </si>
  <si>
    <t>SUMA PASYWÓW</t>
  </si>
  <si>
    <t>* prezentacja wybranych danych opiera się na danych z SF z dn.03.2021 FS w celu zapewnienia porównywalności danych</t>
  </si>
  <si>
    <t xml:space="preserve">w tys. złotych </t>
  </si>
  <si>
    <t>Zobowiązania handlowe z tytułu kontraktów z klientami</t>
  </si>
  <si>
    <t xml:space="preserve">Zwrotne zaliczki na poczet przyszłych usług </t>
  </si>
  <si>
    <t>Zobowiązania z tyt. zaliczek otrzymanych od partnerów dystrybucyjnych</t>
  </si>
  <si>
    <t>Zysk(strata) brutto</t>
  </si>
  <si>
    <t xml:space="preserve">Korekty o pozycje: </t>
  </si>
  <si>
    <t>Amortyzacja</t>
  </si>
  <si>
    <t>Przychody z tytułu odsetek</t>
  </si>
  <si>
    <t>Koszty z tytułu odsetek</t>
  </si>
  <si>
    <t>Przychody z tytułu dotacji</t>
  </si>
  <si>
    <t xml:space="preserve">Koszty programu motywacyjnego opartego na akcjach </t>
  </si>
  <si>
    <t>Wycena płatności leasingu</t>
  </si>
  <si>
    <t>Zmiana stanu aktywów i zobowiązań:</t>
  </si>
  <si>
    <t>Zmiana stanu zapasów</t>
  </si>
  <si>
    <t xml:space="preserve">Zmiana stanu należności handlowych oraz pozostałych należności </t>
  </si>
  <si>
    <t xml:space="preserve">Zmiana stanu rozliczeń międzyokresowych czynnych </t>
  </si>
  <si>
    <t xml:space="preserve">Zmiana stanu zobowiązań handlowych oraz pozostałych zobowiązań </t>
  </si>
  <si>
    <t>Odsetki otrzymane</t>
  </si>
  <si>
    <t>Odsetki zapłacone</t>
  </si>
  <si>
    <t>Środki pieniężne z działalności operacyjnej</t>
  </si>
  <si>
    <t>Przepływy pieniężne netto z działalności operacyjnej</t>
  </si>
  <si>
    <t>Zmiana stanu przychodów przyszłych okresów</t>
  </si>
  <si>
    <t xml:space="preserve">Zmiana stanu zwrotnych zaliczek na poczet praw dystrybucji </t>
  </si>
  <si>
    <t>Zmiana stanu pozostałych zobowiązań finansowych</t>
  </si>
  <si>
    <t xml:space="preserve">Zbycie rzeczowych aktywów trwałych </t>
  </si>
  <si>
    <t>Nabycie rzeczowych aktywów trwałych i wartości niematerialnych</t>
  </si>
  <si>
    <t xml:space="preserve">Wpływy z dotacji </t>
  </si>
  <si>
    <t>Spłata pożyczek</t>
  </si>
  <si>
    <t xml:space="preserve">Wpływy z pożyczek </t>
  </si>
  <si>
    <t>Spłata części kapitałowej leasingu</t>
  </si>
  <si>
    <t xml:space="preserve">Przepływy pieniężne netto z działalności finansowej </t>
  </si>
  <si>
    <t>Zwiększenie / (zmniejszenie﴿ netto stanu środków pieniężnych i ich ekwiwalentów</t>
  </si>
  <si>
    <t>Stan środków pieniężnych i ich ekwiwalentów na początek okresu</t>
  </si>
  <si>
    <t xml:space="preserve">Zmiana stanu środków pieniężnych z tytułu różnic kursowych </t>
  </si>
  <si>
    <t xml:space="preserve">Stan środków pieniężnych i ich ekwiwalentów na koniec okresu </t>
  </si>
  <si>
    <t>Przychody z zakupu materiałów</t>
  </si>
  <si>
    <t>Przychodyz tytułu leasingu</t>
  </si>
  <si>
    <t>Przychody razem</t>
  </si>
  <si>
    <t>Zysk brutto ze sprzedaży</t>
  </si>
  <si>
    <t>Przychody ze sprzedaży</t>
  </si>
  <si>
    <t>Koszt własny sprzedaży</t>
  </si>
  <si>
    <t>Koszt własny zakupionych materiałów</t>
  </si>
  <si>
    <t xml:space="preserve">Koszty badań i rozwoju </t>
  </si>
  <si>
    <t>Koszty ogólnego zarządu</t>
  </si>
  <si>
    <t xml:space="preserve">Pozostałe przychody operacyjne </t>
  </si>
  <si>
    <t>Pozostałe koszty operacyjne</t>
  </si>
  <si>
    <t xml:space="preserve">Zysk (Strata﴿ na działalności operacyjnej </t>
  </si>
  <si>
    <t>Przychody finansowe</t>
  </si>
  <si>
    <t>Koszty finansowe</t>
  </si>
  <si>
    <t xml:space="preserve">Zysk (Strata﴿ brutto </t>
  </si>
  <si>
    <t>Podatek dochodowy</t>
  </si>
  <si>
    <t>ZYSK (STRATA﴿ NETTO</t>
  </si>
  <si>
    <t>Inne całkowite dochody</t>
  </si>
  <si>
    <t>CAŁKOWITE DOCHODY/(STRATY﴿ RAZEM</t>
  </si>
  <si>
    <t>Przychody z usług badań i rozwoju</t>
  </si>
  <si>
    <t>Przychody z tytułu bezzwrotnych zaliczek</t>
  </si>
  <si>
    <t>* dane obliczone jako różnica między danymi rocznymi a sumą danych z okresów śródrocznych (uwzględnia efekt reklasyfikacji)</t>
  </si>
  <si>
    <t>Zysk (strata) z działalności inwestycyjnej</t>
  </si>
  <si>
    <t xml:space="preserve">Zmiana stanu kapitałów </t>
  </si>
  <si>
    <t xml:space="preserve">Spłata dotacji na prace badawczo – rozwojowe </t>
  </si>
  <si>
    <t>Spłata kredytów bankowych</t>
  </si>
  <si>
    <t xml:space="preserve">Wpływy z kredytów bankowych </t>
  </si>
  <si>
    <t>(Increase) / decrease in other non-current assets</t>
  </si>
  <si>
    <t>Proceeds from shareholders loans</t>
  </si>
  <si>
    <t>Repayments of shareholder loans</t>
  </si>
  <si>
    <t>1.01.2018
- 30.06.2018</t>
  </si>
  <si>
    <t>1.01.2017
- 30.06.2017</t>
  </si>
  <si>
    <t>Koszty emisji akcji</t>
  </si>
  <si>
    <t>Wpływy z pożyczek od akcjonariuszy</t>
  </si>
  <si>
    <t>Spłata pożyczek od akcjonariuszy</t>
  </si>
  <si>
    <t xml:space="preserve">Zmiana stanu zobowiązań z tytułu leasingu finansowego </t>
  </si>
  <si>
    <t>Change in finance leases</t>
  </si>
  <si>
    <t>1.01.2018
- 31.03.2018</t>
  </si>
  <si>
    <t>1.01.2017
- 31.03.2017</t>
  </si>
  <si>
    <t>Deferred income</t>
  </si>
  <si>
    <t>Przychody przyszłych okresów</t>
  </si>
  <si>
    <t>Year 2017</t>
  </si>
  <si>
    <t>w tys. złotych, o ile nie wskazano inaczej</t>
  </si>
  <si>
    <t>Koszty z tytułu dotacji</t>
  </si>
  <si>
    <t>Przepływy pieniężne netto z działalności inwestycyjnej</t>
  </si>
  <si>
    <t xml:space="preserve">Wpływy z emisji akcji </t>
  </si>
  <si>
    <t>1.07.2018
- 30.09.2018</t>
  </si>
  <si>
    <t>Q3 2017</t>
  </si>
  <si>
    <t>Q3 2018</t>
  </si>
  <si>
    <t>1.07.2017
- 30.09.2017</t>
  </si>
  <si>
    <t>Q4 2017*</t>
  </si>
  <si>
    <t>1.10.2017
- 31.12.2017</t>
  </si>
  <si>
    <t>Q4 2018*</t>
  </si>
  <si>
    <t>Year 2018</t>
  </si>
  <si>
    <t>Q1 2018</t>
  </si>
  <si>
    <t>Q1 2017</t>
  </si>
  <si>
    <t>Zmiana stanu kosztów IPO rozliczanych w czasie</t>
  </si>
  <si>
    <t>Wpływy z dotacji na prace badawczo-rozwojowe</t>
  </si>
  <si>
    <t>1.01.2018
- 30.09.2018</t>
  </si>
  <si>
    <t>1.01.2017
- 30.09.2017</t>
  </si>
  <si>
    <t>Change in deferred IPO costs</t>
  </si>
  <si>
    <t>Grant costs</t>
  </si>
  <si>
    <t>Koszty IPO rozliczane w czasie</t>
  </si>
  <si>
    <t>Deffered IPO costs</t>
  </si>
  <si>
    <t xml:space="preserve">Otrzymane zwrotne zaliczki na poczet praw dystrybucji </t>
  </si>
  <si>
    <t xml:space="preserve">Kapitał akcyjny wyemitowany ale niezarejestrowany </t>
  </si>
  <si>
    <t xml:space="preserve">Received refundable prepayments for distribution rights </t>
  </si>
  <si>
    <t>w tys. złotych</t>
  </si>
  <si>
    <t>(CONDENSED INTERIM) STATEMENTS OF COMPREHENSIVE INCOME</t>
  </si>
  <si>
    <t>(SKRÓCONE) SPRAWOZDANIE Z CAŁKOWITYCH DOCHODÓW</t>
  </si>
  <si>
    <t>(SKRÓCONE) SPRAWOZDANIE Z SYTUACJI FINANSOWEJ</t>
  </si>
  <si>
    <t>(CONDENSED INTERIM) STATEMENTS OF FINANCIAL POSITION</t>
  </si>
  <si>
    <t>(SKRÓCONE) SPRAWOZDANIE Z PRZEPŁYWÓW PIENIĘŻNYCH</t>
  </si>
  <si>
    <t>(CONDENSED INTERIM) STATEMENTS OF CASH FLOWS</t>
  </si>
  <si>
    <t>Income from the puchase of materials</t>
  </si>
  <si>
    <t>Own cost of purchased materials</t>
  </si>
  <si>
    <t>Financial income</t>
  </si>
  <si>
    <t>Financial costs</t>
  </si>
  <si>
    <t xml:space="preserve">Podstawowy i rozwodniony dochód (strata) na 1 akcję
(w zł na 1 akcję﴿ </t>
  </si>
  <si>
    <t>Basic and diluted income / (loss) per share (in PLN per share)</t>
  </si>
  <si>
    <t xml:space="preserve">Intangible assets </t>
  </si>
  <si>
    <t>Inventories</t>
  </si>
  <si>
    <t>Liabilities under contracts with customers</t>
  </si>
  <si>
    <t>(Zwiększenie) / Zmniejszenie pozostałych aktywów trwałych</t>
  </si>
  <si>
    <t>1.07.2022
- 30.09.2022</t>
  </si>
  <si>
    <t>Q3 2022</t>
  </si>
  <si>
    <t>1.01.2022
- 30.09.2022</t>
  </si>
  <si>
    <t>Year 2022</t>
  </si>
  <si>
    <t>1.10.2022 - 31.12.2022</t>
  </si>
  <si>
    <t>Q4 2022*</t>
  </si>
  <si>
    <t>Rezerwy</t>
  </si>
  <si>
    <t>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</si>
</sst>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z_ł_-;\-* #,##0\ _z_ł_-;_-* &quot;-&quot;\ _z_ł_-;_-@_-"/>
    <numFmt numFmtId="165" formatCode="_-* #,##0.00\ _z_ł_-;\-* #,##0.00\ _z_ł_-;_-* &quot;-&quot;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9"/>
      <color rgb="FF42348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231F2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3B338D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F06932"/>
      <name val="Arial"/>
      <family val="2"/>
      <charset val="238"/>
    </font>
    <font>
      <b/>
      <sz val="8"/>
      <color rgb="FFED7D31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06932"/>
      </bottom>
      <diagonal/>
    </border>
    <border>
      <left/>
      <right/>
      <top/>
      <bottom style="thin">
        <color rgb="FFDBDBDB"/>
      </bottom>
      <diagonal/>
    </border>
    <border>
      <left/>
      <right/>
      <top style="medium">
        <color rgb="FFF06932"/>
      </top>
      <bottom style="thin">
        <color rgb="FFDBDBDB"/>
      </bottom>
      <diagonal/>
    </border>
    <border>
      <left/>
      <right/>
      <top style="thin">
        <color rgb="FFDBDBDB"/>
      </top>
      <bottom style="thin">
        <color rgb="FFDBDBDB"/>
      </bottom>
      <diagonal/>
    </border>
    <border>
      <left/>
      <right/>
      <top style="thin">
        <color rgb="FFDBDBDB"/>
      </top>
      <bottom style="medium">
        <color rgb="FFF06932"/>
      </bottom>
      <diagonal/>
    </border>
    <border>
      <left/>
      <right/>
      <top style="medium">
        <color rgb="FFF06932"/>
      </top>
      <bottom/>
      <diagonal/>
    </border>
    <border>
      <left/>
      <right/>
      <top style="thin">
        <color rgb="FFDBDBDB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6" fillId="0" borderId="0"/>
  </cellStyleXfs>
  <cellXfs count="74">
    <xf numFmtId="0" fontId="0" fillId="0" borderId="0" xfId="0"/>
    <xf numFmtId="0" fontId="7" fillId="0" borderId="0" xfId="0" applyFont="1"/>
    <xf numFmtId="0" fontId="13" fillId="0" borderId="0" xfId="0" applyFont="1"/>
    <xf numFmtId="0" fontId="15" fillId="0" borderId="0" xfId="0" applyFont="1"/>
    <xf numFmtId="164" fontId="7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4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0" xfId="4" applyFont="1" applyAlignment="1">
      <alignment vertical="center" wrapText="1"/>
    </xf>
    <xf numFmtId="0" fontId="17" fillId="0" borderId="0" xfId="4" applyFont="1" applyAlignment="1">
      <alignment vertical="center"/>
    </xf>
    <xf numFmtId="0" fontId="9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164" fontId="9" fillId="0" borderId="4" xfId="0" applyNumberFormat="1" applyFont="1" applyBorder="1" applyAlignment="1">
      <alignment horizontal="left" vertical="center"/>
    </xf>
    <xf numFmtId="164" fontId="9" fillId="0" borderId="0" xfId="0" applyNumberFormat="1" applyFont="1" applyAlignment="1">
      <alignment horizontal="right" vertical="center" indent="1"/>
    </xf>
    <xf numFmtId="164" fontId="9" fillId="0" borderId="4" xfId="0" applyNumberFormat="1" applyFont="1" applyBorder="1" applyAlignment="1">
      <alignment vertical="center"/>
    </xf>
    <xf numFmtId="0" fontId="17" fillId="0" borderId="0" xfId="4" applyFont="1" applyAlignment="1">
      <alignment vertical="top"/>
    </xf>
    <xf numFmtId="164" fontId="9" fillId="0" borderId="0" xfId="0" applyNumberFormat="1" applyFont="1" applyAlignment="1">
      <alignment horizontal="left" vertical="center" wrapText="1" indent="1"/>
    </xf>
    <xf numFmtId="164" fontId="9" fillId="0" borderId="0" xfId="0" applyNumberFormat="1" applyFont="1" applyAlignment="1">
      <alignment vertical="center"/>
    </xf>
    <xf numFmtId="164" fontId="9" fillId="0" borderId="4" xfId="0" applyNumberFormat="1" applyFont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vertical="center" wrapText="1"/>
    </xf>
    <xf numFmtId="164" fontId="18" fillId="0" borderId="1" xfId="0" applyNumberFormat="1" applyFont="1" applyBorder="1" applyAlignment="1">
      <alignment vertical="center" wrapText="1"/>
    </xf>
    <xf numFmtId="164" fontId="9" fillId="0" borderId="3" xfId="0" applyNumberFormat="1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10" fillId="0" borderId="2" xfId="0" applyFont="1" applyBorder="1" applyAlignment="1">
      <alignment horizontal="left" vertical="center" wrapText="1"/>
    </xf>
    <xf numFmtId="164" fontId="18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5" fontId="18" fillId="0" borderId="1" xfId="0" applyNumberFormat="1" applyFont="1" applyBorder="1" applyAlignment="1">
      <alignment vertical="center" wrapText="1"/>
    </xf>
    <xf numFmtId="0" fontId="17" fillId="0" borderId="0" xfId="4" applyFont="1" applyAlignment="1">
      <alignment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horizontal="left" vertical="center"/>
    </xf>
    <xf numFmtId="164" fontId="18" fillId="0" borderId="1" xfId="0" applyNumberFormat="1" applyFont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164" fontId="9" fillId="0" borderId="0" xfId="0" applyNumberFormat="1" applyFont="1"/>
    <xf numFmtId="4" fontId="10" fillId="0" borderId="0" xfId="0" applyNumberFormat="1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0" xfId="0" quotePrefix="1" applyNumberFormat="1" applyFont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4" xfId="0" applyNumberFormat="1" applyFont="1" applyFill="1" applyBorder="1" applyAlignment="1">
      <alignment vertical="center"/>
    </xf>
  </cellXfs>
  <cellStyles count="7">
    <cellStyle name="Normal 2" xfId="2" xr:uid="{99AAB6B2-A8EC-4484-86B9-ECC0B737C95B}"/>
    <cellStyle name="Normalny" xfId="0" builtinId="0"/>
    <cellStyle name="Normalny 2" xfId="1" xr:uid="{869AAF06-D14D-4660-B784-D6D82BD31CF2}"/>
    <cellStyle name="Normalny 3" xfId="4" xr:uid="{C39B2BBF-04BD-42C1-AD13-700837DA44E9}"/>
    <cellStyle name="Normalny 4" xfId="5" xr:uid="{D95FADEA-6FAD-48F7-8E43-85B85BA3F686}"/>
    <cellStyle name="Normalny 5" xfId="3" xr:uid="{ABF4CADF-4C70-496F-990D-A9014DEB8D55}"/>
    <cellStyle name="Normalny 6" xfId="6" xr:uid="{C54DAC68-DA2C-4D6C-929A-C281514FB6BF}"/>
  </cellStyles>
  <dxfs count="0"/>
  <tableStyles count="0" defaultTableStyle="TableStyleMedium2" defaultPivotStyle="PivotStyleLight16"/>
  <colors>
    <mruColors>
      <color rgb="FFF06932"/>
      <color rgb="FFDBDBDB"/>
      <color rgb="FF1E1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C0C6-FED8-43DB-AED4-03E5AD79D39D}">
  <dimension ref="B1:AN30"/>
  <sheetViews>
    <sheetView showGridLines="0" zoomScale="90" zoomScaleNormal="90" workbookViewId="0">
      <pane xSplit="3" ySplit="5" topLeftCell="AH6" activePane="bottomRight" state="frozen"/>
      <selection pane="topRight" activeCell="C1" sqref="C1"/>
      <selection pane="bottomLeft" activeCell="A5" sqref="A5"/>
      <selection pane="bottomRight" activeCell="AM27" sqref="AM27"/>
    </sheetView>
  </sheetViews>
  <sheetFormatPr defaultColWidth="8.88671875" defaultRowHeight="11.4" x14ac:dyDescent="0.2"/>
  <cols>
    <col min="1" max="1" width="4.44140625" style="1" customWidth="1"/>
    <col min="2" max="2" width="98.21875" style="1" customWidth="1"/>
    <col min="3" max="3" width="96.109375" style="1" bestFit="1" customWidth="1"/>
    <col min="4" max="15" width="12.77734375" style="14" customWidth="1"/>
    <col min="16" max="16" width="12.77734375" style="26" customWidth="1"/>
    <col min="17" max="21" width="12.77734375" style="14" customWidth="1"/>
    <col min="22" max="24" width="12.77734375" style="2" customWidth="1"/>
    <col min="25" max="37" width="12.77734375" style="1" customWidth="1"/>
    <col min="38" max="38" width="11.21875" style="1" customWidth="1"/>
    <col min="39" max="39" width="12.33203125" style="1" customWidth="1"/>
    <col min="40" max="40" width="10" style="1" bestFit="1" customWidth="1"/>
    <col min="41" max="16384" width="8.88671875" style="1"/>
  </cols>
  <sheetData>
    <row r="1" spans="2:39" ht="15" customHeight="1" x14ac:dyDescent="0.2"/>
    <row r="2" spans="2:39" ht="49.8" customHeight="1" x14ac:dyDescent="0.2">
      <c r="B2" s="54" t="s">
        <v>279</v>
      </c>
      <c r="C2" s="54" t="s">
        <v>278</v>
      </c>
      <c r="D2" s="22"/>
      <c r="E2" s="22"/>
      <c r="F2" s="22"/>
      <c r="G2" s="54"/>
      <c r="H2" s="22"/>
      <c r="I2" s="22"/>
      <c r="J2" s="22"/>
      <c r="K2" s="54"/>
      <c r="L2" s="54"/>
      <c r="M2" s="54"/>
      <c r="N2" s="22"/>
      <c r="O2" s="22"/>
      <c r="P2" s="54"/>
      <c r="Q2" s="54"/>
      <c r="R2" s="54"/>
      <c r="S2" s="54"/>
      <c r="T2" s="33"/>
    </row>
    <row r="3" spans="2:39" s="24" customFormat="1" ht="25.2" customHeight="1" x14ac:dyDescent="0.25">
      <c r="B3" s="66" t="s">
        <v>252</v>
      </c>
      <c r="C3" s="66" t="s">
        <v>29</v>
      </c>
      <c r="D3" s="25" t="s">
        <v>265</v>
      </c>
      <c r="E3" s="25" t="s">
        <v>138</v>
      </c>
      <c r="F3" s="25" t="s">
        <v>137</v>
      </c>
      <c r="G3" s="25" t="s">
        <v>257</v>
      </c>
      <c r="H3" s="68" t="s">
        <v>260</v>
      </c>
      <c r="I3" s="68" t="s">
        <v>251</v>
      </c>
      <c r="J3" s="25" t="s">
        <v>264</v>
      </c>
      <c r="K3" s="25" t="s">
        <v>142</v>
      </c>
      <c r="L3" s="25" t="s">
        <v>140</v>
      </c>
      <c r="M3" s="25" t="s">
        <v>258</v>
      </c>
      <c r="N3" s="68" t="s">
        <v>262</v>
      </c>
      <c r="O3" s="68" t="s">
        <v>263</v>
      </c>
      <c r="P3" s="25" t="s">
        <v>1</v>
      </c>
      <c r="Q3" s="25" t="s">
        <v>2</v>
      </c>
      <c r="R3" s="25" t="s">
        <v>3</v>
      </c>
      <c r="S3" s="25" t="s">
        <v>4</v>
      </c>
      <c r="T3" s="25" t="s">
        <v>129</v>
      </c>
      <c r="U3" s="68" t="s">
        <v>5</v>
      </c>
      <c r="V3" s="25" t="s">
        <v>54</v>
      </c>
      <c r="W3" s="25" t="s">
        <v>56</v>
      </c>
      <c r="X3" s="25" t="s">
        <v>66</v>
      </c>
      <c r="Y3" s="25" t="s">
        <v>60</v>
      </c>
      <c r="Z3" s="25" t="s">
        <v>126</v>
      </c>
      <c r="AA3" s="64" t="s">
        <v>82</v>
      </c>
      <c r="AB3" s="25" t="s">
        <v>74</v>
      </c>
      <c r="AC3" s="25" t="s">
        <v>87</v>
      </c>
      <c r="AD3" s="25" t="s">
        <v>88</v>
      </c>
      <c r="AE3" s="25" t="s">
        <v>90</v>
      </c>
      <c r="AF3" s="25" t="s">
        <v>127</v>
      </c>
      <c r="AG3" s="64" t="s">
        <v>81</v>
      </c>
      <c r="AH3" s="25" t="s">
        <v>91</v>
      </c>
      <c r="AI3" s="25" t="s">
        <v>122</v>
      </c>
      <c r="AJ3" s="25" t="s">
        <v>123</v>
      </c>
      <c r="AK3" s="25" t="s">
        <v>295</v>
      </c>
      <c r="AL3" s="25" t="s">
        <v>299</v>
      </c>
      <c r="AM3" s="64" t="s">
        <v>297</v>
      </c>
    </row>
    <row r="4" spans="2:39" s="24" customFormat="1" ht="21" customHeight="1" x14ac:dyDescent="0.25">
      <c r="B4" s="66"/>
      <c r="C4" s="66"/>
      <c r="D4" s="25"/>
      <c r="E4" s="25"/>
      <c r="F4" s="25"/>
      <c r="G4" s="25"/>
      <c r="H4" s="68"/>
      <c r="I4" s="68"/>
      <c r="J4" s="25"/>
      <c r="K4" s="25"/>
      <c r="L4" s="25"/>
      <c r="M4" s="25"/>
      <c r="N4" s="68"/>
      <c r="O4" s="68"/>
      <c r="P4" s="25"/>
      <c r="Q4" s="25"/>
      <c r="R4" s="25"/>
      <c r="S4" s="25"/>
      <c r="T4" s="25"/>
      <c r="U4" s="68"/>
      <c r="V4" s="25"/>
      <c r="W4" s="25"/>
      <c r="X4" s="25"/>
      <c r="Y4" s="25"/>
      <c r="Z4" s="25"/>
      <c r="AA4" s="64"/>
      <c r="AB4" s="25"/>
      <c r="AC4" s="25"/>
      <c r="AD4" s="25"/>
      <c r="AE4" s="25"/>
      <c r="AF4" s="25"/>
      <c r="AG4" s="64"/>
      <c r="AH4" s="25"/>
      <c r="AI4" s="25"/>
      <c r="AJ4" s="25"/>
      <c r="AK4" s="25"/>
      <c r="AM4" s="64"/>
    </row>
    <row r="5" spans="2:39" s="21" customFormat="1" ht="36.6" customHeight="1" thickBot="1" x14ac:dyDescent="0.25">
      <c r="B5" s="67"/>
      <c r="C5" s="67"/>
      <c r="D5" s="15" t="s">
        <v>248</v>
      </c>
      <c r="E5" s="15" t="s">
        <v>136</v>
      </c>
      <c r="F5" s="15" t="s">
        <v>135</v>
      </c>
      <c r="G5" s="15" t="s">
        <v>259</v>
      </c>
      <c r="H5" s="69" t="s">
        <v>261</v>
      </c>
      <c r="I5" s="69"/>
      <c r="J5" s="15" t="s">
        <v>247</v>
      </c>
      <c r="K5" s="15" t="s">
        <v>141</v>
      </c>
      <c r="L5" s="15" t="s">
        <v>139</v>
      </c>
      <c r="M5" s="15" t="s">
        <v>256</v>
      </c>
      <c r="N5" s="69" t="s">
        <v>261</v>
      </c>
      <c r="O5" s="69"/>
      <c r="P5" s="15" t="s">
        <v>94</v>
      </c>
      <c r="Q5" s="15" t="s">
        <v>108</v>
      </c>
      <c r="R5" s="15" t="s">
        <v>95</v>
      </c>
      <c r="S5" s="15" t="s">
        <v>109</v>
      </c>
      <c r="T5" s="15" t="s">
        <v>118</v>
      </c>
      <c r="U5" s="69"/>
      <c r="V5" s="15" t="s">
        <v>97</v>
      </c>
      <c r="W5" s="15" t="s">
        <v>112</v>
      </c>
      <c r="X5" s="15" t="s">
        <v>98</v>
      </c>
      <c r="Y5" s="15" t="s">
        <v>113</v>
      </c>
      <c r="Z5" s="15" t="s">
        <v>119</v>
      </c>
      <c r="AA5" s="65"/>
      <c r="AB5" s="15" t="s">
        <v>100</v>
      </c>
      <c r="AC5" s="15" t="s">
        <v>110</v>
      </c>
      <c r="AD5" s="15" t="s">
        <v>101</v>
      </c>
      <c r="AE5" s="15" t="s">
        <v>111</v>
      </c>
      <c r="AF5" s="15" t="s">
        <v>120</v>
      </c>
      <c r="AG5" s="65"/>
      <c r="AH5" s="15" t="s">
        <v>103</v>
      </c>
      <c r="AI5" s="15" t="s">
        <v>124</v>
      </c>
      <c r="AJ5" s="15" t="s">
        <v>125</v>
      </c>
      <c r="AK5" s="15" t="s">
        <v>294</v>
      </c>
      <c r="AL5" s="15" t="s">
        <v>298</v>
      </c>
      <c r="AM5" s="65"/>
    </row>
    <row r="6" spans="2:39" s="21" customFormat="1" ht="19.8" customHeight="1" x14ac:dyDescent="0.2">
      <c r="B6" s="30" t="s">
        <v>229</v>
      </c>
      <c r="C6" s="30" t="s">
        <v>30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1590</v>
      </c>
      <c r="AD6" s="35">
        <v>1590</v>
      </c>
      <c r="AE6" s="35">
        <v>0</v>
      </c>
      <c r="AF6" s="35">
        <v>-1590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</row>
    <row r="7" spans="2:39" s="21" customFormat="1" ht="19.8" customHeight="1" x14ac:dyDescent="0.2">
      <c r="B7" s="47" t="s">
        <v>210</v>
      </c>
      <c r="C7" s="31" t="s">
        <v>284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36">
        <v>24950</v>
      </c>
      <c r="AJ7" s="36">
        <v>39465</v>
      </c>
      <c r="AK7" s="36">
        <v>23113</v>
      </c>
      <c r="AL7" s="36">
        <f>AM7-AJ7-AK7</f>
        <v>5133</v>
      </c>
      <c r="AM7" s="36">
        <v>67711</v>
      </c>
    </row>
    <row r="8" spans="2:39" s="21" customFormat="1" ht="19.8" customHeight="1" x14ac:dyDescent="0.2">
      <c r="B8" s="30" t="s">
        <v>230</v>
      </c>
      <c r="C8" s="30" t="s">
        <v>75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20811</v>
      </c>
      <c r="AG8" s="35">
        <v>20811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</row>
    <row r="9" spans="2:39" s="21" customFormat="1" ht="19.8" customHeight="1" x14ac:dyDescent="0.2">
      <c r="B9" s="31" t="s">
        <v>214</v>
      </c>
      <c r="C9" s="31" t="s">
        <v>76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34751</v>
      </c>
      <c r="AG9" s="45">
        <v>34751</v>
      </c>
      <c r="AH9" s="45">
        <v>36794</v>
      </c>
      <c r="AI9" s="35">
        <v>17537</v>
      </c>
      <c r="AJ9" s="35">
        <v>39816</v>
      </c>
      <c r="AK9" s="35">
        <v>14084</v>
      </c>
      <c r="AL9" s="35">
        <f>AM9-AJ9-AK9</f>
        <v>36687</v>
      </c>
      <c r="AM9" s="35">
        <v>90587</v>
      </c>
    </row>
    <row r="10" spans="2:39" s="21" customFormat="1" ht="19.8" customHeight="1" x14ac:dyDescent="0.2">
      <c r="B10" s="31" t="s">
        <v>211</v>
      </c>
      <c r="C10" s="31" t="s">
        <v>77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1311</v>
      </c>
      <c r="AG10" s="45">
        <v>1311</v>
      </c>
      <c r="AH10" s="45">
        <v>1846</v>
      </c>
      <c r="AI10" s="45">
        <v>1426</v>
      </c>
      <c r="AJ10" s="45">
        <v>3272</v>
      </c>
      <c r="AK10" s="45">
        <v>1285</v>
      </c>
      <c r="AL10" s="45">
        <f>AM10-AJ10-AK10</f>
        <v>1127</v>
      </c>
      <c r="AM10" s="45">
        <v>5684</v>
      </c>
    </row>
    <row r="11" spans="2:39" s="21" customFormat="1" ht="19.8" customHeight="1" thickBot="1" x14ac:dyDescent="0.25">
      <c r="B11" s="5" t="s">
        <v>212</v>
      </c>
      <c r="C11" s="5" t="s">
        <v>78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f>SUM(AC6:AC10)</f>
        <v>1590</v>
      </c>
      <c r="AD11" s="43">
        <f>SUM(AD6:AD10)</f>
        <v>1590</v>
      </c>
      <c r="AE11" s="43">
        <v>0</v>
      </c>
      <c r="AF11" s="43">
        <v>55283</v>
      </c>
      <c r="AG11" s="43">
        <v>56873</v>
      </c>
      <c r="AH11" s="43">
        <v>38640</v>
      </c>
      <c r="AI11" s="43">
        <v>43913</v>
      </c>
      <c r="AJ11" s="43">
        <v>82553</v>
      </c>
      <c r="AK11" s="43">
        <v>38482</v>
      </c>
      <c r="AL11" s="43">
        <f>SUM((AL6:AL10))</f>
        <v>42947</v>
      </c>
      <c r="AM11" s="43">
        <f>SUM((AM6:AM10))</f>
        <v>163982</v>
      </c>
    </row>
    <row r="12" spans="2:39" s="21" customFormat="1" ht="19.8" customHeight="1" x14ac:dyDescent="0.2">
      <c r="B12" s="31" t="s">
        <v>215</v>
      </c>
      <c r="C12" s="31" t="s">
        <v>79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-20987</v>
      </c>
      <c r="AG12" s="45">
        <v>-20987</v>
      </c>
      <c r="AH12" s="45">
        <v>-21819</v>
      </c>
      <c r="AI12" s="45">
        <v>-8305</v>
      </c>
      <c r="AJ12" s="45">
        <v>-15609</v>
      </c>
      <c r="AK12" s="45">
        <v>-6801.381309999997</v>
      </c>
      <c r="AL12" s="45">
        <f>AM12-AJ12-AK12</f>
        <v>-7503.618690000003</v>
      </c>
      <c r="AM12" s="45">
        <v>-29914</v>
      </c>
    </row>
    <row r="13" spans="2:39" s="21" customFormat="1" ht="19.8" customHeight="1" x14ac:dyDescent="0.2">
      <c r="B13" s="31" t="s">
        <v>216</v>
      </c>
      <c r="C13" s="31" t="s">
        <v>285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-24950</v>
      </c>
      <c r="AJ13" s="45">
        <v>-39465</v>
      </c>
      <c r="AK13" s="45">
        <v>-23112.573100000001</v>
      </c>
      <c r="AL13" s="45">
        <f>AM13-AJ13-AK13</f>
        <v>-5503.4268999999986</v>
      </c>
      <c r="AM13" s="45">
        <v>-68081</v>
      </c>
    </row>
    <row r="14" spans="2:39" s="21" customFormat="1" ht="19.8" customHeight="1" thickBot="1" x14ac:dyDescent="0.25">
      <c r="B14" s="5" t="s">
        <v>213</v>
      </c>
      <c r="C14" s="5" t="s">
        <v>31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1590</v>
      </c>
      <c r="AD14" s="43">
        <v>1590</v>
      </c>
      <c r="AE14" s="43">
        <v>0</v>
      </c>
      <c r="AF14" s="43">
        <v>34296</v>
      </c>
      <c r="AG14" s="43">
        <v>35886</v>
      </c>
      <c r="AH14" s="43">
        <v>16821</v>
      </c>
      <c r="AI14" s="43">
        <v>10658</v>
      </c>
      <c r="AJ14" s="43">
        <v>27479</v>
      </c>
      <c r="AK14" s="43">
        <v>8568</v>
      </c>
      <c r="AL14" s="43">
        <f>AM14-AJ14-AK14</f>
        <v>29940</v>
      </c>
      <c r="AM14" s="43">
        <f>AM11+AM12+AM13</f>
        <v>65987</v>
      </c>
    </row>
    <row r="15" spans="2:39" s="21" customFormat="1" ht="19.8" customHeight="1" x14ac:dyDescent="0.2">
      <c r="B15" s="31" t="s">
        <v>217</v>
      </c>
      <c r="C15" s="31" t="s">
        <v>32</v>
      </c>
      <c r="D15" s="45">
        <v>-10847</v>
      </c>
      <c r="E15" s="45">
        <v>-10551</v>
      </c>
      <c r="F15" s="45">
        <v>-21398</v>
      </c>
      <c r="G15" s="45">
        <v>-9361</v>
      </c>
      <c r="H15" s="45">
        <f>I15-F15-G15</f>
        <v>-12498</v>
      </c>
      <c r="I15" s="45">
        <v>-43257</v>
      </c>
      <c r="J15" s="45">
        <v>-8889</v>
      </c>
      <c r="K15" s="45">
        <v>-17841</v>
      </c>
      <c r="L15" s="45">
        <v>-26730</v>
      </c>
      <c r="M15" s="45">
        <v>-8309</v>
      </c>
      <c r="N15" s="45">
        <f>O15-L15-M15</f>
        <v>-9892</v>
      </c>
      <c r="O15" s="45">
        <v>-44931</v>
      </c>
      <c r="P15" s="45">
        <v>-9238</v>
      </c>
      <c r="Q15" s="45">
        <v>-11856</v>
      </c>
      <c r="R15" s="45">
        <v>-21094</v>
      </c>
      <c r="S15" s="45">
        <v>-9124</v>
      </c>
      <c r="T15" s="45">
        <v>-10492</v>
      </c>
      <c r="U15" s="45">
        <v>-40710</v>
      </c>
      <c r="V15" s="45">
        <v>-11715</v>
      </c>
      <c r="W15" s="45">
        <v>-8334</v>
      </c>
      <c r="X15" s="45">
        <v>-20050</v>
      </c>
      <c r="Y15" s="45">
        <v>-6143</v>
      </c>
      <c r="Z15" s="45">
        <v>-9533</v>
      </c>
      <c r="AA15" s="45">
        <v>-35726</v>
      </c>
      <c r="AB15" s="45">
        <v>-7809</v>
      </c>
      <c r="AC15" s="45">
        <v>-2979</v>
      </c>
      <c r="AD15" s="45">
        <v>-10788</v>
      </c>
      <c r="AE15" s="45">
        <v>-9478</v>
      </c>
      <c r="AF15" s="45">
        <v>6662</v>
      </c>
      <c r="AG15" s="45">
        <v>-13604</v>
      </c>
      <c r="AH15" s="45">
        <v>-1879</v>
      </c>
      <c r="AI15" s="45">
        <v>-2966</v>
      </c>
      <c r="AJ15" s="45">
        <v>-4845</v>
      </c>
      <c r="AK15" s="45">
        <v>-7782.7207000000017</v>
      </c>
      <c r="AL15" s="45">
        <f>AM15-AJ15-AK15</f>
        <v>-2487.2792999999983</v>
      </c>
      <c r="AM15" s="45">
        <v>-15115</v>
      </c>
    </row>
    <row r="16" spans="2:39" s="21" customFormat="1" ht="19.8" customHeight="1" x14ac:dyDescent="0.2">
      <c r="B16" s="31" t="s">
        <v>218</v>
      </c>
      <c r="C16" s="31" t="s">
        <v>28</v>
      </c>
      <c r="D16" s="45">
        <v>-4075</v>
      </c>
      <c r="E16" s="45">
        <v>-4620</v>
      </c>
      <c r="F16" s="45">
        <v>-8695</v>
      </c>
      <c r="G16" s="45">
        <v>-4358</v>
      </c>
      <c r="H16" s="45">
        <f t="shared" ref="H16:H19" si="0">I16-F16-G16</f>
        <v>-8269</v>
      </c>
      <c r="I16" s="45">
        <v>-21322</v>
      </c>
      <c r="J16" s="45">
        <v>-5719</v>
      </c>
      <c r="K16" s="45">
        <v>-5641</v>
      </c>
      <c r="L16" s="45">
        <v>-11360</v>
      </c>
      <c r="M16" s="45">
        <v>-4424</v>
      </c>
      <c r="N16" s="45">
        <f t="shared" ref="N16:N26" si="1">O16-L16-M16</f>
        <v>-5221</v>
      </c>
      <c r="O16" s="45">
        <v>-21005</v>
      </c>
      <c r="P16" s="45">
        <v>-5717</v>
      </c>
      <c r="Q16" s="45">
        <v>-6176</v>
      </c>
      <c r="R16" s="45">
        <v>-11893</v>
      </c>
      <c r="S16" s="45">
        <v>-5673</v>
      </c>
      <c r="T16" s="45">
        <v>-6641</v>
      </c>
      <c r="U16" s="45">
        <v>-24207</v>
      </c>
      <c r="V16" s="45">
        <v>-5456</v>
      </c>
      <c r="W16" s="45">
        <v>-4410</v>
      </c>
      <c r="X16" s="45">
        <v>-9882</v>
      </c>
      <c r="Y16" s="45">
        <v>-4321</v>
      </c>
      <c r="Z16" s="45">
        <v>-6306</v>
      </c>
      <c r="AA16" s="45">
        <v>-20499</v>
      </c>
      <c r="AB16" s="45">
        <v>-5951</v>
      </c>
      <c r="AC16" s="45">
        <v>-3617</v>
      </c>
      <c r="AD16" s="45">
        <v>-9568</v>
      </c>
      <c r="AE16" s="45">
        <v>-6893</v>
      </c>
      <c r="AF16" s="45">
        <v>-13519</v>
      </c>
      <c r="AG16" s="45">
        <v>-29980</v>
      </c>
      <c r="AH16" s="45">
        <v>-7847</v>
      </c>
      <c r="AI16" s="45">
        <v>-5069</v>
      </c>
      <c r="AJ16" s="45">
        <v>-12917</v>
      </c>
      <c r="AK16" s="45">
        <v>-6476.0570299999999</v>
      </c>
      <c r="AL16" s="45">
        <f t="shared" ref="AL16:AL17" si="2">AM16-AJ16-AK16</f>
        <v>-9269.9429700000001</v>
      </c>
      <c r="AM16" s="45">
        <f>-28663</f>
        <v>-28663</v>
      </c>
    </row>
    <row r="17" spans="2:40" s="21" customFormat="1" ht="19.8" customHeight="1" x14ac:dyDescent="0.2">
      <c r="B17" s="31" t="s">
        <v>219</v>
      </c>
      <c r="C17" s="31" t="s">
        <v>33</v>
      </c>
      <c r="D17" s="45">
        <v>503</v>
      </c>
      <c r="E17" s="45">
        <v>564</v>
      </c>
      <c r="F17" s="45">
        <v>1067</v>
      </c>
      <c r="G17" s="45">
        <v>536</v>
      </c>
      <c r="H17" s="45">
        <f t="shared" si="0"/>
        <v>600</v>
      </c>
      <c r="I17" s="45">
        <v>2203</v>
      </c>
      <c r="J17" s="45">
        <v>541</v>
      </c>
      <c r="K17" s="45">
        <v>660</v>
      </c>
      <c r="L17" s="45">
        <v>1201</v>
      </c>
      <c r="M17" s="45">
        <v>929</v>
      </c>
      <c r="N17" s="45">
        <f t="shared" si="1"/>
        <v>-68</v>
      </c>
      <c r="O17" s="45">
        <v>2062</v>
      </c>
      <c r="P17" s="45">
        <v>586</v>
      </c>
      <c r="Q17" s="45">
        <v>507</v>
      </c>
      <c r="R17" s="45">
        <v>1093</v>
      </c>
      <c r="S17" s="45">
        <v>594</v>
      </c>
      <c r="T17" s="45">
        <v>468</v>
      </c>
      <c r="U17" s="45">
        <v>2155</v>
      </c>
      <c r="V17" s="45">
        <v>1116</v>
      </c>
      <c r="W17" s="45">
        <v>458</v>
      </c>
      <c r="X17" s="45">
        <v>1021</v>
      </c>
      <c r="Y17" s="45">
        <v>323</v>
      </c>
      <c r="Z17" s="45">
        <v>462</v>
      </c>
      <c r="AA17" s="45">
        <v>1760</v>
      </c>
      <c r="AB17" s="45">
        <v>330</v>
      </c>
      <c r="AC17" s="45">
        <v>637</v>
      </c>
      <c r="AD17" s="45">
        <v>704</v>
      </c>
      <c r="AE17" s="45">
        <v>329</v>
      </c>
      <c r="AF17" s="45">
        <v>339</v>
      </c>
      <c r="AG17" s="45">
        <v>1372</v>
      </c>
      <c r="AH17" s="45">
        <v>984</v>
      </c>
      <c r="AI17" s="45">
        <v>871</v>
      </c>
      <c r="AJ17" s="45">
        <v>1795</v>
      </c>
      <c r="AK17" s="45">
        <v>582.51940999999988</v>
      </c>
      <c r="AL17" s="45">
        <f t="shared" si="2"/>
        <v>5210.4805900000001</v>
      </c>
      <c r="AM17" s="45">
        <v>7588</v>
      </c>
    </row>
    <row r="18" spans="2:40" s="21" customFormat="1" ht="19.8" customHeight="1" x14ac:dyDescent="0.2">
      <c r="B18" s="31" t="s">
        <v>220</v>
      </c>
      <c r="C18" s="31" t="s">
        <v>34</v>
      </c>
      <c r="D18" s="45">
        <v>0</v>
      </c>
      <c r="E18" s="45">
        <v>0</v>
      </c>
      <c r="F18" s="45">
        <v>0</v>
      </c>
      <c r="G18" s="45">
        <v>0</v>
      </c>
      <c r="H18" s="45">
        <f t="shared" si="0"/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f t="shared" si="1"/>
        <v>-751</v>
      </c>
      <c r="O18" s="45">
        <v>-751</v>
      </c>
      <c r="P18" s="45">
        <v>-140</v>
      </c>
      <c r="Q18" s="45">
        <v>-218</v>
      </c>
      <c r="R18" s="45">
        <v>-358</v>
      </c>
      <c r="S18" s="45">
        <v>-201</v>
      </c>
      <c r="T18" s="45">
        <v>49</v>
      </c>
      <c r="U18" s="45">
        <v>-510</v>
      </c>
      <c r="V18" s="45">
        <v>-623</v>
      </c>
      <c r="W18" s="45">
        <v>-65</v>
      </c>
      <c r="X18" s="45">
        <v>-120</v>
      </c>
      <c r="Y18" s="45">
        <v>-45</v>
      </c>
      <c r="Z18" s="45">
        <v>-59</v>
      </c>
      <c r="AA18" s="45">
        <v>-188</v>
      </c>
      <c r="AB18" s="45">
        <v>-648</v>
      </c>
      <c r="AC18" s="45">
        <v>-63</v>
      </c>
      <c r="AD18" s="45">
        <v>-448</v>
      </c>
      <c r="AE18" s="45">
        <v>-288</v>
      </c>
      <c r="AF18" s="45">
        <v>-2770</v>
      </c>
      <c r="AG18" s="45">
        <v>-3506</v>
      </c>
      <c r="AH18" s="45">
        <v>-977</v>
      </c>
      <c r="AI18" s="45">
        <v>-399</v>
      </c>
      <c r="AJ18" s="45">
        <v>-1316</v>
      </c>
      <c r="AK18" s="45">
        <v>-1324.9094000000002</v>
      </c>
      <c r="AL18" s="45">
        <f t="shared" ref="AL18:AL23" si="3">AM18-AJ18-AK18</f>
        <v>1058.9094000000002</v>
      </c>
      <c r="AM18" s="45">
        <v>-1582</v>
      </c>
      <c r="AN18" s="63"/>
    </row>
    <row r="19" spans="2:40" s="21" customFormat="1" ht="19.8" customHeight="1" thickBot="1" x14ac:dyDescent="0.25">
      <c r="B19" s="5" t="s">
        <v>221</v>
      </c>
      <c r="C19" s="5" t="s">
        <v>114</v>
      </c>
      <c r="D19" s="43">
        <v>-14419</v>
      </c>
      <c r="E19" s="43">
        <v>-14607</v>
      </c>
      <c r="F19" s="43">
        <v>-29026</v>
      </c>
      <c r="G19" s="43">
        <v>-13183</v>
      </c>
      <c r="H19" s="43">
        <f t="shared" si="0"/>
        <v>-20167</v>
      </c>
      <c r="I19" s="43">
        <v>-62376</v>
      </c>
      <c r="J19" s="43">
        <v>-14067</v>
      </c>
      <c r="K19" s="43">
        <v>-22822</v>
      </c>
      <c r="L19" s="43">
        <v>-36889</v>
      </c>
      <c r="M19" s="43">
        <v>-11804</v>
      </c>
      <c r="N19" s="43">
        <f t="shared" si="1"/>
        <v>-15932</v>
      </c>
      <c r="O19" s="43">
        <v>-64625</v>
      </c>
      <c r="P19" s="43">
        <v>-14509</v>
      </c>
      <c r="Q19" s="43">
        <v>-17743</v>
      </c>
      <c r="R19" s="43">
        <v>-32252</v>
      </c>
      <c r="S19" s="43">
        <v>-14404</v>
      </c>
      <c r="T19" s="43">
        <v>-16616</v>
      </c>
      <c r="U19" s="43">
        <v>-63272</v>
      </c>
      <c r="V19" s="43">
        <v>-16678</v>
      </c>
      <c r="W19" s="43">
        <v>-12351</v>
      </c>
      <c r="X19" s="43">
        <v>-29031</v>
      </c>
      <c r="Y19" s="43">
        <v>-10186</v>
      </c>
      <c r="Z19" s="43">
        <v>-15436</v>
      </c>
      <c r="AA19" s="43">
        <v>-54653</v>
      </c>
      <c r="AB19" s="43">
        <v>-14078</v>
      </c>
      <c r="AC19" s="43">
        <v>-4432</v>
      </c>
      <c r="AD19" s="43">
        <v>-18510</v>
      </c>
      <c r="AE19" s="43">
        <v>-16330</v>
      </c>
      <c r="AF19" s="43">
        <v>25008</v>
      </c>
      <c r="AG19" s="43">
        <v>-9832</v>
      </c>
      <c r="AH19" s="43">
        <v>7102</v>
      </c>
      <c r="AI19" s="43">
        <v>3095</v>
      </c>
      <c r="AJ19" s="43">
        <v>10197</v>
      </c>
      <c r="AK19" s="43">
        <v>-6434</v>
      </c>
      <c r="AL19" s="43">
        <f t="shared" si="3"/>
        <v>24452</v>
      </c>
      <c r="AM19" s="43">
        <f>SUM(AM14:AM18)</f>
        <v>28215</v>
      </c>
      <c r="AN19" s="63"/>
    </row>
    <row r="20" spans="2:40" s="21" customFormat="1" ht="19.8" customHeight="1" x14ac:dyDescent="0.2">
      <c r="B20" s="31" t="s">
        <v>222</v>
      </c>
      <c r="C20" s="31" t="s">
        <v>286</v>
      </c>
      <c r="D20" s="45">
        <v>1746</v>
      </c>
      <c r="E20" s="45">
        <v>2469</v>
      </c>
      <c r="F20" s="45">
        <v>4215</v>
      </c>
      <c r="G20" s="45">
        <v>423</v>
      </c>
      <c r="H20" s="45">
        <f>I20-F20-G20</f>
        <v>1794</v>
      </c>
      <c r="I20" s="45">
        <v>6432</v>
      </c>
      <c r="J20" s="45">
        <v>775</v>
      </c>
      <c r="K20" s="45">
        <v>411</v>
      </c>
      <c r="L20" s="45">
        <v>412</v>
      </c>
      <c r="M20" s="45">
        <v>849</v>
      </c>
      <c r="N20" s="45">
        <f t="shared" si="1"/>
        <v>-346</v>
      </c>
      <c r="O20" s="45">
        <v>915</v>
      </c>
      <c r="P20" s="45">
        <v>211</v>
      </c>
      <c r="Q20" s="45">
        <v>1159</v>
      </c>
      <c r="R20" s="45">
        <v>795</v>
      </c>
      <c r="S20" s="45">
        <v>238</v>
      </c>
      <c r="T20" s="45">
        <v>-130</v>
      </c>
      <c r="U20" s="45">
        <v>647</v>
      </c>
      <c r="V20" s="45">
        <v>483</v>
      </c>
      <c r="W20" s="45">
        <v>1690</v>
      </c>
      <c r="X20" s="45">
        <v>451</v>
      </c>
      <c r="Y20" s="45">
        <v>1417</v>
      </c>
      <c r="Z20" s="45">
        <v>-152</v>
      </c>
      <c r="AA20" s="45">
        <v>550</v>
      </c>
      <c r="AB20" s="45">
        <v>123</v>
      </c>
      <c r="AC20" s="45">
        <v>2267</v>
      </c>
      <c r="AD20" s="45">
        <v>49</v>
      </c>
      <c r="AE20" s="45">
        <v>975</v>
      </c>
      <c r="AF20" s="45">
        <v>363</v>
      </c>
      <c r="AG20" s="45">
        <v>948</v>
      </c>
      <c r="AH20" s="45">
        <v>960</v>
      </c>
      <c r="AI20" s="45">
        <v>2560</v>
      </c>
      <c r="AJ20" s="45">
        <v>3520</v>
      </c>
      <c r="AK20" s="45">
        <v>1951.9515999999987</v>
      </c>
      <c r="AL20" s="45">
        <f t="shared" si="3"/>
        <v>-5184.9515999999985</v>
      </c>
      <c r="AM20" s="45">
        <v>287</v>
      </c>
    </row>
    <row r="21" spans="2:40" s="21" customFormat="1" ht="19.8" customHeight="1" x14ac:dyDescent="0.2">
      <c r="B21" s="31" t="s">
        <v>223</v>
      </c>
      <c r="C21" s="31" t="s">
        <v>287</v>
      </c>
      <c r="D21" s="45">
        <v>-178</v>
      </c>
      <c r="E21" s="45">
        <v>-380</v>
      </c>
      <c r="F21" s="45">
        <v>-558</v>
      </c>
      <c r="G21" s="45">
        <v>-471</v>
      </c>
      <c r="H21" s="45">
        <f>I21-F21-G21</f>
        <v>-914</v>
      </c>
      <c r="I21" s="45">
        <v>-1943</v>
      </c>
      <c r="J21" s="45">
        <v>-1057</v>
      </c>
      <c r="K21" s="45">
        <v>-4422</v>
      </c>
      <c r="L21" s="45">
        <v>-4705</v>
      </c>
      <c r="M21" s="45">
        <v>-149</v>
      </c>
      <c r="N21" s="45">
        <f t="shared" si="1"/>
        <v>-306</v>
      </c>
      <c r="O21" s="45">
        <v>-5160</v>
      </c>
      <c r="P21" s="45">
        <v>-687</v>
      </c>
      <c r="Q21" s="45">
        <v>-127</v>
      </c>
      <c r="R21" s="45">
        <v>-239</v>
      </c>
      <c r="S21" s="45">
        <v>-2567</v>
      </c>
      <c r="T21" s="45">
        <v>1437</v>
      </c>
      <c r="U21" s="45">
        <v>-1113</v>
      </c>
      <c r="V21" s="45">
        <v>-3650</v>
      </c>
      <c r="W21" s="45">
        <v>-322</v>
      </c>
      <c r="X21" s="45">
        <v>-2249</v>
      </c>
      <c r="Y21" s="45">
        <v>-350</v>
      </c>
      <c r="Z21" s="45">
        <v>-236</v>
      </c>
      <c r="AA21" s="45">
        <v>-1669</v>
      </c>
      <c r="AB21" s="45">
        <v>-3120</v>
      </c>
      <c r="AC21" s="45">
        <v>-332</v>
      </c>
      <c r="AD21" s="45">
        <v>-1111</v>
      </c>
      <c r="AE21" s="45">
        <v>-276</v>
      </c>
      <c r="AF21" s="45">
        <v>-423</v>
      </c>
      <c r="AG21" s="45">
        <v>-1371</v>
      </c>
      <c r="AH21" s="45">
        <v>-620</v>
      </c>
      <c r="AI21" s="45">
        <v>-536</v>
      </c>
      <c r="AJ21" s="45">
        <v>-1156</v>
      </c>
      <c r="AK21" s="45">
        <v>-579.83587999999997</v>
      </c>
      <c r="AL21" s="45">
        <f t="shared" si="3"/>
        <v>-4726.1641200000004</v>
      </c>
      <c r="AM21" s="45">
        <v>-6462</v>
      </c>
    </row>
    <row r="22" spans="2:40" s="21" customFormat="1" ht="19.8" customHeight="1" thickBot="1" x14ac:dyDescent="0.25">
      <c r="B22" s="5" t="s">
        <v>224</v>
      </c>
      <c r="C22" s="5" t="s">
        <v>115</v>
      </c>
      <c r="D22" s="43">
        <v>-12851</v>
      </c>
      <c r="E22" s="43">
        <v>-12518</v>
      </c>
      <c r="F22" s="43">
        <v>-25369</v>
      </c>
      <c r="G22" s="43">
        <v>-13231</v>
      </c>
      <c r="H22" s="43">
        <f>I22-F22-G22</f>
        <v>-19287</v>
      </c>
      <c r="I22" s="43">
        <v>-57887</v>
      </c>
      <c r="J22" s="43">
        <v>-14349</v>
      </c>
      <c r="K22" s="43">
        <v>-26833</v>
      </c>
      <c r="L22" s="43">
        <v>-41182</v>
      </c>
      <c r="M22" s="43">
        <v>-11104</v>
      </c>
      <c r="N22" s="43">
        <f t="shared" si="1"/>
        <v>-16584</v>
      </c>
      <c r="O22" s="43">
        <v>-68870</v>
      </c>
      <c r="P22" s="43">
        <v>-14985</v>
      </c>
      <c r="Q22" s="43">
        <v>-16711</v>
      </c>
      <c r="R22" s="43">
        <v>-31696</v>
      </c>
      <c r="S22" s="43">
        <v>-16733</v>
      </c>
      <c r="T22" s="43">
        <v>-15309</v>
      </c>
      <c r="U22" s="43">
        <v>-63738</v>
      </c>
      <c r="V22" s="43">
        <v>-19845</v>
      </c>
      <c r="W22" s="43">
        <v>-10983</v>
      </c>
      <c r="X22" s="43">
        <v>-30829</v>
      </c>
      <c r="Y22" s="43">
        <v>-9119</v>
      </c>
      <c r="Z22" s="43">
        <v>-15824</v>
      </c>
      <c r="AA22" s="43">
        <v>-55772</v>
      </c>
      <c r="AB22" s="43">
        <v>-17075</v>
      </c>
      <c r="AC22" s="43">
        <v>-2497</v>
      </c>
      <c r="AD22" s="43">
        <v>-19572</v>
      </c>
      <c r="AE22" s="43">
        <v>-15631</v>
      </c>
      <c r="AF22" s="43">
        <v>24948</v>
      </c>
      <c r="AG22" s="43">
        <v>-10255</v>
      </c>
      <c r="AH22" s="43">
        <v>7442</v>
      </c>
      <c r="AI22" s="43">
        <v>5118</v>
      </c>
      <c r="AJ22" s="43">
        <v>12560</v>
      </c>
      <c r="AK22" s="43">
        <v>-5061</v>
      </c>
      <c r="AL22" s="43">
        <f t="shared" si="3"/>
        <v>14541</v>
      </c>
      <c r="AM22" s="43">
        <f>AM19+AM20+AM21</f>
        <v>22040</v>
      </c>
    </row>
    <row r="23" spans="2:40" s="21" customFormat="1" ht="19.8" customHeight="1" x14ac:dyDescent="0.2">
      <c r="B23" s="31" t="s">
        <v>225</v>
      </c>
      <c r="C23" s="31" t="s">
        <v>116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f t="shared" si="1"/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-12158</v>
      </c>
      <c r="AG23" s="45">
        <v>-12158</v>
      </c>
      <c r="AH23" s="45">
        <v>0</v>
      </c>
      <c r="AI23" s="45">
        <v>0</v>
      </c>
      <c r="AJ23" s="45">
        <v>0</v>
      </c>
      <c r="AK23" s="45">
        <v>0</v>
      </c>
      <c r="AL23" s="45">
        <f t="shared" si="3"/>
        <v>-1152</v>
      </c>
      <c r="AM23" s="45">
        <v>-1152</v>
      </c>
    </row>
    <row r="24" spans="2:40" s="23" customFormat="1" ht="19.8" customHeight="1" thickBot="1" x14ac:dyDescent="0.3">
      <c r="B24" s="5" t="s">
        <v>226</v>
      </c>
      <c r="C24" s="5" t="s">
        <v>80</v>
      </c>
      <c r="D24" s="43">
        <v>-12851</v>
      </c>
      <c r="E24" s="43">
        <v>-12518</v>
      </c>
      <c r="F24" s="43">
        <v>-25369</v>
      </c>
      <c r="G24" s="43">
        <v>-13231</v>
      </c>
      <c r="H24" s="43">
        <f>I24-F24-G24</f>
        <v>-19287</v>
      </c>
      <c r="I24" s="43">
        <v>-57887</v>
      </c>
      <c r="J24" s="43">
        <v>-14349</v>
      </c>
      <c r="K24" s="43">
        <v>-26833</v>
      </c>
      <c r="L24" s="43">
        <v>-41182</v>
      </c>
      <c r="M24" s="43">
        <v>-11104</v>
      </c>
      <c r="N24" s="43">
        <f t="shared" si="1"/>
        <v>-16584</v>
      </c>
      <c r="O24" s="43">
        <v>-68870</v>
      </c>
      <c r="P24" s="43">
        <v>-14985</v>
      </c>
      <c r="Q24" s="43">
        <v>-16711</v>
      </c>
      <c r="R24" s="43">
        <v>-31696</v>
      </c>
      <c r="S24" s="43">
        <v>-16733</v>
      </c>
      <c r="T24" s="43">
        <v>-15309</v>
      </c>
      <c r="U24" s="43">
        <v>-63738</v>
      </c>
      <c r="V24" s="43">
        <v>-19845</v>
      </c>
      <c r="W24" s="43">
        <v>-10983</v>
      </c>
      <c r="X24" s="43">
        <v>-30829</v>
      </c>
      <c r="Y24" s="43">
        <v>-9119</v>
      </c>
      <c r="Z24" s="43">
        <v>-15824</v>
      </c>
      <c r="AA24" s="43">
        <v>-55772</v>
      </c>
      <c r="AB24" s="43">
        <v>-17075</v>
      </c>
      <c r="AC24" s="43">
        <v>-2497</v>
      </c>
      <c r="AD24" s="43">
        <v>-19572</v>
      </c>
      <c r="AE24" s="43">
        <v>-15631</v>
      </c>
      <c r="AF24" s="43">
        <v>37106</v>
      </c>
      <c r="AG24" s="43">
        <v>1903</v>
      </c>
      <c r="AH24" s="43">
        <v>7442</v>
      </c>
      <c r="AI24" s="43">
        <v>5118</v>
      </c>
      <c r="AJ24" s="43">
        <v>12560</v>
      </c>
      <c r="AK24" s="43">
        <v>-5061</v>
      </c>
      <c r="AL24" s="43">
        <f>AL22-AL23</f>
        <v>15693</v>
      </c>
      <c r="AM24" s="43">
        <f>AM22-AM23</f>
        <v>23192</v>
      </c>
    </row>
    <row r="25" spans="2:40" s="23" customFormat="1" ht="19.8" customHeight="1" thickBot="1" x14ac:dyDescent="0.3">
      <c r="B25" s="5" t="s">
        <v>227</v>
      </c>
      <c r="C25" s="5" t="s">
        <v>35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</row>
    <row r="26" spans="2:40" s="23" customFormat="1" ht="19.8" customHeight="1" x14ac:dyDescent="0.25">
      <c r="B26" s="48" t="s">
        <v>228</v>
      </c>
      <c r="C26" s="48" t="s">
        <v>36</v>
      </c>
      <c r="D26" s="49">
        <v>-12851</v>
      </c>
      <c r="E26" s="49">
        <v>-12518</v>
      </c>
      <c r="F26" s="49">
        <v>-25369</v>
      </c>
      <c r="G26" s="49">
        <v>-13231</v>
      </c>
      <c r="H26" s="49">
        <f>I26-F26-G26</f>
        <v>-19287</v>
      </c>
      <c r="I26" s="49">
        <v>-57887</v>
      </c>
      <c r="J26" s="49">
        <v>-14349</v>
      </c>
      <c r="K26" s="49">
        <v>-26833</v>
      </c>
      <c r="L26" s="49">
        <v>-41182</v>
      </c>
      <c r="M26" s="49">
        <v>-11104</v>
      </c>
      <c r="N26" s="49">
        <f t="shared" si="1"/>
        <v>-16584</v>
      </c>
      <c r="O26" s="49">
        <v>-68870</v>
      </c>
      <c r="P26" s="49">
        <v>-14985</v>
      </c>
      <c r="Q26" s="49">
        <v>-16711</v>
      </c>
      <c r="R26" s="49">
        <v>-31696</v>
      </c>
      <c r="S26" s="49">
        <v>-16733</v>
      </c>
      <c r="T26" s="49">
        <v>-15309</v>
      </c>
      <c r="U26" s="49">
        <v>-63738</v>
      </c>
      <c r="V26" s="49">
        <v>-19845</v>
      </c>
      <c r="W26" s="49">
        <v>-10983</v>
      </c>
      <c r="X26" s="49">
        <v>-30829</v>
      </c>
      <c r="Y26" s="49">
        <v>-9119</v>
      </c>
      <c r="Z26" s="49">
        <v>-15824</v>
      </c>
      <c r="AA26" s="49">
        <v>-55772</v>
      </c>
      <c r="AB26" s="49">
        <v>-17075</v>
      </c>
      <c r="AC26" s="49">
        <v>-2497</v>
      </c>
      <c r="AD26" s="49">
        <v>-19572</v>
      </c>
      <c r="AE26" s="49">
        <v>-15631</v>
      </c>
      <c r="AF26" s="49">
        <v>37106</v>
      </c>
      <c r="AG26" s="49">
        <v>1903</v>
      </c>
      <c r="AH26" s="49">
        <v>7442</v>
      </c>
      <c r="AI26" s="49">
        <v>5118</v>
      </c>
      <c r="AJ26" s="49">
        <v>12560</v>
      </c>
      <c r="AK26" s="49">
        <v>-5061</v>
      </c>
      <c r="AL26" s="49">
        <f>AL24+AL25</f>
        <v>15693</v>
      </c>
      <c r="AM26" s="49">
        <f>AM24+AM25</f>
        <v>23192</v>
      </c>
    </row>
    <row r="27" spans="2:40" s="21" customFormat="1" ht="25.8" customHeight="1" thickBot="1" x14ac:dyDescent="0.25">
      <c r="B27" s="50" t="s">
        <v>288</v>
      </c>
      <c r="C27" s="50" t="s">
        <v>289</v>
      </c>
      <c r="D27" s="51">
        <v>-1.1000000000000001</v>
      </c>
      <c r="E27" s="51">
        <v>-1.06</v>
      </c>
      <c r="F27" s="51">
        <v>-2.15</v>
      </c>
      <c r="G27" s="51">
        <v>-1.1200000000000001</v>
      </c>
      <c r="H27" s="51"/>
      <c r="I27" s="51">
        <v>-4.91</v>
      </c>
      <c r="J27" s="51">
        <v>-1.22</v>
      </c>
      <c r="K27" s="51">
        <v>-2.0499999999999998</v>
      </c>
      <c r="L27" s="51">
        <v>-3.31</v>
      </c>
      <c r="M27" s="51">
        <v>-0.95</v>
      </c>
      <c r="N27" s="51"/>
      <c r="O27" s="51">
        <v>-5.26</v>
      </c>
      <c r="P27" s="51">
        <v>-1.0900000000000001</v>
      </c>
      <c r="Q27" s="51">
        <v>-1.22</v>
      </c>
      <c r="R27" s="51">
        <v>-2.31</v>
      </c>
      <c r="S27" s="51">
        <v>-1.22</v>
      </c>
      <c r="T27" s="51"/>
      <c r="U27" s="51">
        <v>-4.6399999999999997</v>
      </c>
      <c r="V27" s="51">
        <v>-1.45</v>
      </c>
      <c r="W27" s="51">
        <v>-0.8</v>
      </c>
      <c r="X27" s="51">
        <v>-2.25</v>
      </c>
      <c r="Y27" s="51">
        <v>-0.66</v>
      </c>
      <c r="Z27" s="51"/>
      <c r="AA27" s="51">
        <v>-4.0599999999999996</v>
      </c>
      <c r="AB27" s="51">
        <v>-1.24</v>
      </c>
      <c r="AC27" s="51">
        <v>-0.15</v>
      </c>
      <c r="AD27" s="51">
        <v>-1.21</v>
      </c>
      <c r="AE27" s="51">
        <v>-0.97</v>
      </c>
      <c r="AF27" s="51"/>
      <c r="AG27" s="51">
        <v>0.12</v>
      </c>
      <c r="AH27" s="51">
        <v>0.46</v>
      </c>
      <c r="AI27" s="51">
        <v>0.32</v>
      </c>
      <c r="AJ27" s="51">
        <v>0.78</v>
      </c>
      <c r="AK27" s="51">
        <v>-0.31</v>
      </c>
      <c r="AL27" s="51"/>
      <c r="AM27" s="51">
        <v>1.43</v>
      </c>
    </row>
    <row r="28" spans="2:40" s="21" customFormat="1" ht="14.4" customHeight="1" x14ac:dyDescent="0.2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2:40" s="21" customFormat="1" x14ac:dyDescent="0.2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2:40" x14ac:dyDescent="0.2">
      <c r="B30" s="1" t="s">
        <v>231</v>
      </c>
      <c r="C30" s="1" t="s">
        <v>128</v>
      </c>
    </row>
  </sheetData>
  <mergeCells count="10">
    <mergeCell ref="AM3:AM5"/>
    <mergeCell ref="B3:B5"/>
    <mergeCell ref="U3:U5"/>
    <mergeCell ref="AA3:AA5"/>
    <mergeCell ref="AG3:AG5"/>
    <mergeCell ref="C3:C5"/>
    <mergeCell ref="I3:I5"/>
    <mergeCell ref="H3:H5"/>
    <mergeCell ref="N3:N5"/>
    <mergeCell ref="O3:O5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6477-A985-4E93-801B-6D36B1797086}">
  <dimension ref="B1:AA54"/>
  <sheetViews>
    <sheetView showGridLines="0" zoomScale="90" zoomScaleNormal="90" workbookViewId="0">
      <pane xSplit="3" ySplit="5" topLeftCell="V33" activePane="bottomRight" state="frozen"/>
      <selection pane="topRight" activeCell="C1" sqref="C1"/>
      <selection pane="bottomLeft" activeCell="A5" sqref="A5"/>
      <selection pane="bottomRight" activeCell="A44" sqref="A44:XFD44"/>
    </sheetView>
  </sheetViews>
  <sheetFormatPr defaultColWidth="8.88671875" defaultRowHeight="11.4" x14ac:dyDescent="0.3"/>
  <cols>
    <col min="1" max="1" width="4.109375" style="7" customWidth="1"/>
    <col min="2" max="2" width="80.77734375" style="9" bestFit="1" customWidth="1"/>
    <col min="3" max="3" width="72.77734375" style="9" bestFit="1" customWidth="1"/>
    <col min="4" max="26" width="15.6640625" style="7" customWidth="1"/>
    <col min="27" max="27" width="10.5546875" style="7" customWidth="1"/>
    <col min="28" max="16384" width="8.88671875" style="7"/>
  </cols>
  <sheetData>
    <row r="1" spans="2:27" ht="15" customHeight="1" x14ac:dyDescent="0.3"/>
    <row r="2" spans="2:27" ht="36.6" customHeight="1" x14ac:dyDescent="0.3">
      <c r="B2" s="53" t="s">
        <v>282</v>
      </c>
      <c r="C2" s="53" t="s">
        <v>283</v>
      </c>
      <c r="D2" s="53"/>
      <c r="E2" s="53"/>
      <c r="F2" s="6"/>
      <c r="G2" s="6"/>
      <c r="H2" s="53"/>
      <c r="I2" s="53"/>
      <c r="J2" s="53"/>
      <c r="K2" s="53"/>
      <c r="L2" s="53"/>
      <c r="M2" s="53"/>
      <c r="N2" s="53"/>
      <c r="O2" s="6"/>
      <c r="S2" s="8"/>
    </row>
    <row r="3" spans="2:27" ht="36.6" customHeight="1" x14ac:dyDescent="0.3">
      <c r="B3" s="53"/>
      <c r="C3" s="53"/>
      <c r="D3" s="53"/>
      <c r="E3" s="60"/>
      <c r="F3" s="6"/>
      <c r="G3" s="6"/>
      <c r="H3" s="53"/>
      <c r="I3" s="53"/>
      <c r="J3" s="53"/>
      <c r="K3" s="53"/>
      <c r="L3" s="53"/>
      <c r="M3" s="53"/>
      <c r="N3" s="53"/>
      <c r="O3" s="6"/>
      <c r="S3" s="8"/>
    </row>
    <row r="4" spans="2:27" x14ac:dyDescent="0.3">
      <c r="D4" s="59"/>
      <c r="E4" s="59"/>
      <c r="F4" s="8"/>
      <c r="G4" s="8"/>
      <c r="H4" s="59"/>
      <c r="I4" s="59"/>
      <c r="J4" s="59"/>
      <c r="K4" s="59"/>
      <c r="O4" s="6"/>
      <c r="S4" s="8"/>
    </row>
    <row r="5" spans="2:27" ht="38.4" customHeight="1" thickBot="1" x14ac:dyDescent="0.35">
      <c r="B5" s="5" t="s">
        <v>277</v>
      </c>
      <c r="C5" s="5" t="s">
        <v>107</v>
      </c>
      <c r="D5" s="15" t="s">
        <v>248</v>
      </c>
      <c r="E5" s="15" t="s">
        <v>241</v>
      </c>
      <c r="F5" s="15" t="s">
        <v>269</v>
      </c>
      <c r="G5" s="15">
        <v>2017</v>
      </c>
      <c r="H5" s="15" t="s">
        <v>247</v>
      </c>
      <c r="I5" s="15" t="s">
        <v>240</v>
      </c>
      <c r="J5" s="15" t="s">
        <v>268</v>
      </c>
      <c r="K5" s="15">
        <v>2018</v>
      </c>
      <c r="L5" s="15" t="s">
        <v>94</v>
      </c>
      <c r="M5" s="15" t="s">
        <v>95</v>
      </c>
      <c r="N5" s="15" t="s">
        <v>96</v>
      </c>
      <c r="O5" s="15">
        <v>2019</v>
      </c>
      <c r="P5" s="15" t="s">
        <v>97</v>
      </c>
      <c r="Q5" s="15" t="s">
        <v>98</v>
      </c>
      <c r="R5" s="15" t="s">
        <v>99</v>
      </c>
      <c r="S5" s="15">
        <v>2020</v>
      </c>
      <c r="T5" s="15" t="s">
        <v>100</v>
      </c>
      <c r="U5" s="15" t="s">
        <v>101</v>
      </c>
      <c r="V5" s="15" t="s">
        <v>102</v>
      </c>
      <c r="W5" s="15">
        <v>2021</v>
      </c>
      <c r="X5" s="15" t="s">
        <v>103</v>
      </c>
      <c r="Y5" s="15" t="s">
        <v>125</v>
      </c>
      <c r="Z5" s="15" t="s">
        <v>296</v>
      </c>
      <c r="AA5" s="15">
        <v>2022</v>
      </c>
    </row>
    <row r="6" spans="2:27" s="10" customFormat="1" ht="14.4" customHeight="1" thickBot="1" x14ac:dyDescent="0.35">
      <c r="B6" s="18" t="s">
        <v>179</v>
      </c>
      <c r="C6" s="18" t="s">
        <v>104</v>
      </c>
      <c r="D6" s="43">
        <v>-12851</v>
      </c>
      <c r="E6" s="43">
        <v>-25369</v>
      </c>
      <c r="F6" s="43">
        <v>-38600</v>
      </c>
      <c r="G6" s="43">
        <v>-57887</v>
      </c>
      <c r="H6" s="43">
        <v>-14349</v>
      </c>
      <c r="I6" s="43">
        <v>-41182</v>
      </c>
      <c r="J6" s="43">
        <v>-52286</v>
      </c>
      <c r="K6" s="43">
        <v>-68870</v>
      </c>
      <c r="L6" s="43">
        <v>-14985</v>
      </c>
      <c r="M6" s="43">
        <v>-31696</v>
      </c>
      <c r="N6" s="43">
        <v>-48429</v>
      </c>
      <c r="O6" s="43">
        <v>-63738</v>
      </c>
      <c r="P6" s="43">
        <v>-19845</v>
      </c>
      <c r="Q6" s="43">
        <v>-30829</v>
      </c>
      <c r="R6" s="43">
        <v>-39948</v>
      </c>
      <c r="S6" s="43">
        <v>-55772</v>
      </c>
      <c r="T6" s="43">
        <v>-17075</v>
      </c>
      <c r="U6" s="43">
        <v>-19572</v>
      </c>
      <c r="V6" s="43">
        <v>-35203</v>
      </c>
      <c r="W6" s="43">
        <v>1903</v>
      </c>
      <c r="X6" s="43">
        <v>7442</v>
      </c>
      <c r="Y6" s="43">
        <v>12560</v>
      </c>
      <c r="Z6" s="43">
        <v>7499</v>
      </c>
      <c r="AA6" s="43">
        <v>23192</v>
      </c>
    </row>
    <row r="7" spans="2:27" ht="14.4" customHeight="1" thickBot="1" x14ac:dyDescent="0.35">
      <c r="B7" s="5" t="s">
        <v>180</v>
      </c>
      <c r="C7" s="5" t="s">
        <v>6</v>
      </c>
      <c r="D7" s="43"/>
      <c r="E7" s="43"/>
      <c r="F7" s="43"/>
      <c r="G7" s="43"/>
      <c r="H7" s="43"/>
      <c r="I7" s="43"/>
      <c r="J7" s="43"/>
      <c r="K7" s="43"/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/>
    </row>
    <row r="8" spans="2:27" s="11" customFormat="1" ht="17.399999999999999" customHeight="1" x14ac:dyDescent="0.3">
      <c r="B8" s="29" t="s">
        <v>181</v>
      </c>
      <c r="C8" s="29" t="s">
        <v>7</v>
      </c>
      <c r="D8" s="44">
        <v>1769</v>
      </c>
      <c r="E8" s="44">
        <v>3681</v>
      </c>
      <c r="F8" s="44">
        <v>5810</v>
      </c>
      <c r="G8" s="44">
        <v>8045</v>
      </c>
      <c r="H8" s="44">
        <v>2251</v>
      </c>
      <c r="I8" s="44">
        <v>5116</v>
      </c>
      <c r="J8" s="44">
        <v>7832</v>
      </c>
      <c r="K8" s="44">
        <v>10662</v>
      </c>
      <c r="L8" s="44">
        <v>2703</v>
      </c>
      <c r="M8" s="44">
        <v>5516</v>
      </c>
      <c r="N8" s="44">
        <v>8287</v>
      </c>
      <c r="O8" s="44">
        <v>11110</v>
      </c>
      <c r="P8" s="44">
        <v>2667</v>
      </c>
      <c r="Q8" s="44">
        <v>5277</v>
      </c>
      <c r="R8" s="44">
        <v>7545</v>
      </c>
      <c r="S8" s="44">
        <v>9829</v>
      </c>
      <c r="T8" s="44">
        <v>2182</v>
      </c>
      <c r="U8" s="44">
        <v>4327</v>
      </c>
      <c r="V8" s="44">
        <v>6441</v>
      </c>
      <c r="W8" s="44">
        <v>8846</v>
      </c>
      <c r="X8" s="44">
        <v>2533</v>
      </c>
      <c r="Y8" s="44">
        <v>5057</v>
      </c>
      <c r="Z8" s="44">
        <v>7067</v>
      </c>
      <c r="AA8" s="44">
        <v>8977</v>
      </c>
    </row>
    <row r="9" spans="2:27" s="11" customFormat="1" ht="17.399999999999999" customHeight="1" x14ac:dyDescent="0.3">
      <c r="B9" s="30" t="s">
        <v>182</v>
      </c>
      <c r="C9" s="30" t="s">
        <v>0</v>
      </c>
      <c r="D9" s="35">
        <v>-14</v>
      </c>
      <c r="E9" s="35">
        <v>-27</v>
      </c>
      <c r="F9" s="35">
        <v>-31</v>
      </c>
      <c r="G9" s="35">
        <v>-31</v>
      </c>
      <c r="H9" s="35">
        <v>-1</v>
      </c>
      <c r="I9" s="35">
        <v>-412</v>
      </c>
      <c r="J9" s="35">
        <v>-658</v>
      </c>
      <c r="K9" s="35">
        <v>-915</v>
      </c>
      <c r="L9" s="35">
        <v>-211</v>
      </c>
      <c r="M9" s="35">
        <v>-378</v>
      </c>
      <c r="N9" s="35">
        <v>-507</v>
      </c>
      <c r="O9" s="35">
        <v>-582</v>
      </c>
      <c r="P9" s="35">
        <v>-44</v>
      </c>
      <c r="Q9" s="35">
        <v>-33</v>
      </c>
      <c r="R9" s="35">
        <v>-34</v>
      </c>
      <c r="S9" s="35">
        <v>-34</v>
      </c>
      <c r="T9" s="35">
        <v>0</v>
      </c>
      <c r="U9" s="35">
        <v>0</v>
      </c>
      <c r="V9" s="35">
        <v>0</v>
      </c>
      <c r="W9" s="35">
        <v>-40</v>
      </c>
      <c r="X9" s="35">
        <v>-61</v>
      </c>
      <c r="Y9" s="35">
        <v>-79</v>
      </c>
      <c r="Z9" s="35">
        <v>-111</v>
      </c>
      <c r="AA9" s="35">
        <v>-156</v>
      </c>
    </row>
    <row r="10" spans="2:27" s="11" customFormat="1" ht="17.399999999999999" customHeight="1" x14ac:dyDescent="0.3">
      <c r="B10" s="30" t="s">
        <v>183</v>
      </c>
      <c r="C10" s="31" t="s">
        <v>8</v>
      </c>
      <c r="D10" s="45">
        <v>178</v>
      </c>
      <c r="E10" s="45">
        <v>469</v>
      </c>
      <c r="F10" s="45">
        <v>958</v>
      </c>
      <c r="G10" s="45">
        <v>1720</v>
      </c>
      <c r="H10" s="45">
        <v>831</v>
      </c>
      <c r="I10" s="45">
        <v>1814</v>
      </c>
      <c r="J10" s="45">
        <v>1931</v>
      </c>
      <c r="K10" s="45">
        <v>1923</v>
      </c>
      <c r="L10" s="45">
        <v>100</v>
      </c>
      <c r="M10" s="45">
        <v>233</v>
      </c>
      <c r="N10" s="45">
        <v>372</v>
      </c>
      <c r="O10" s="45">
        <v>751</v>
      </c>
      <c r="P10" s="45">
        <v>281</v>
      </c>
      <c r="Q10" s="45">
        <v>538</v>
      </c>
      <c r="R10" s="45">
        <v>863</v>
      </c>
      <c r="S10" s="45">
        <v>1668</v>
      </c>
      <c r="T10" s="45">
        <v>414</v>
      </c>
      <c r="U10" s="45">
        <v>671</v>
      </c>
      <c r="V10" s="45">
        <v>947</v>
      </c>
      <c r="W10" s="45">
        <v>921</v>
      </c>
      <c r="X10" s="45">
        <v>338</v>
      </c>
      <c r="Y10" s="45">
        <v>817</v>
      </c>
      <c r="Z10" s="45">
        <v>1147</v>
      </c>
      <c r="AA10" s="45">
        <v>1566</v>
      </c>
    </row>
    <row r="11" spans="2:27" s="11" customFormat="1" ht="17.399999999999999" customHeight="1" x14ac:dyDescent="0.3">
      <c r="B11" s="31" t="s">
        <v>184</v>
      </c>
      <c r="C11" s="31" t="s">
        <v>9</v>
      </c>
      <c r="D11" s="45">
        <v>0</v>
      </c>
      <c r="E11" s="45">
        <v>-967</v>
      </c>
      <c r="F11" s="45">
        <v>-1456</v>
      </c>
      <c r="G11" s="45">
        <v>-1945</v>
      </c>
      <c r="H11" s="45">
        <v>-489</v>
      </c>
      <c r="I11" s="45">
        <v>-978</v>
      </c>
      <c r="J11" s="45">
        <v>-1468</v>
      </c>
      <c r="K11" s="45">
        <v>-1994</v>
      </c>
      <c r="L11" s="45">
        <v>-574</v>
      </c>
      <c r="M11" s="45">
        <v>-991</v>
      </c>
      <c r="N11" s="45">
        <v>-1335</v>
      </c>
      <c r="O11" s="45">
        <v>-2029</v>
      </c>
      <c r="P11" s="45">
        <v>-493</v>
      </c>
      <c r="Q11" s="45">
        <v>-935</v>
      </c>
      <c r="R11" s="45">
        <v>-1254</v>
      </c>
      <c r="S11" s="45">
        <v>-1572</v>
      </c>
      <c r="T11" s="45">
        <v>-318</v>
      </c>
      <c r="U11" s="45">
        <v>-635</v>
      </c>
      <c r="V11" s="45">
        <v>-953</v>
      </c>
      <c r="W11" s="45">
        <v>-1259</v>
      </c>
      <c r="X11" s="45">
        <v>-318</v>
      </c>
      <c r="Y11" s="45">
        <v>-635</v>
      </c>
      <c r="Z11" s="45">
        <v>-741</v>
      </c>
      <c r="AA11" s="45">
        <v>-811</v>
      </c>
    </row>
    <row r="12" spans="2:27" s="11" customFormat="1" ht="17.399999999999999" customHeight="1" x14ac:dyDescent="0.3">
      <c r="B12" s="31" t="s">
        <v>253</v>
      </c>
      <c r="C12" s="58" t="s">
        <v>271</v>
      </c>
      <c r="D12" s="45">
        <v>0</v>
      </c>
      <c r="E12" s="35">
        <v>0</v>
      </c>
      <c r="F12" s="45">
        <v>0</v>
      </c>
      <c r="G12" s="45">
        <v>258</v>
      </c>
      <c r="H12" s="45">
        <v>0</v>
      </c>
      <c r="I12" s="35">
        <v>0</v>
      </c>
      <c r="J12" s="3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</row>
    <row r="13" spans="2:27" s="11" customFormat="1" ht="17.399999999999999" customHeight="1" x14ac:dyDescent="0.3">
      <c r="B13" s="30" t="s">
        <v>232</v>
      </c>
      <c r="C13" s="30" t="s">
        <v>72</v>
      </c>
      <c r="D13" s="45">
        <v>0</v>
      </c>
      <c r="E13" s="35">
        <v>0</v>
      </c>
      <c r="F13" s="45">
        <v>0</v>
      </c>
      <c r="G13" s="35">
        <v>0</v>
      </c>
      <c r="H13" s="45">
        <v>0</v>
      </c>
      <c r="I13" s="35">
        <v>0</v>
      </c>
      <c r="J13" s="35">
        <v>0</v>
      </c>
      <c r="K13" s="35">
        <v>0</v>
      </c>
      <c r="L13" s="35">
        <v>13</v>
      </c>
      <c r="M13" s="35">
        <v>13</v>
      </c>
      <c r="N13" s="35">
        <v>15</v>
      </c>
      <c r="O13" s="35">
        <v>13</v>
      </c>
      <c r="P13" s="35">
        <v>-1</v>
      </c>
      <c r="Q13" s="35">
        <v>0</v>
      </c>
      <c r="R13" s="35">
        <v>0</v>
      </c>
      <c r="S13" s="35">
        <v>-3</v>
      </c>
      <c r="T13" s="35">
        <v>0</v>
      </c>
      <c r="U13" s="35">
        <v>0</v>
      </c>
      <c r="V13" s="35">
        <v>0</v>
      </c>
      <c r="W13" s="35">
        <v>-13</v>
      </c>
      <c r="X13" s="35">
        <v>0</v>
      </c>
      <c r="Y13" s="35">
        <v>0</v>
      </c>
      <c r="Z13" s="35">
        <v>0</v>
      </c>
      <c r="AA13" s="35">
        <v>-142</v>
      </c>
    </row>
    <row r="14" spans="2:27" s="11" customFormat="1" ht="17.399999999999999" customHeight="1" x14ac:dyDescent="0.3">
      <c r="B14" s="31" t="s">
        <v>185</v>
      </c>
      <c r="C14" s="31" t="s">
        <v>10</v>
      </c>
      <c r="D14" s="45">
        <v>0</v>
      </c>
      <c r="E14" s="35">
        <v>0</v>
      </c>
      <c r="F14" s="45">
        <v>0</v>
      </c>
      <c r="G14" s="35">
        <v>0</v>
      </c>
      <c r="H14" s="45">
        <v>0</v>
      </c>
      <c r="I14" s="45">
        <v>0</v>
      </c>
      <c r="J14" s="45">
        <v>0</v>
      </c>
      <c r="K14" s="45">
        <v>714</v>
      </c>
      <c r="L14" s="45">
        <v>-24</v>
      </c>
      <c r="M14" s="45">
        <v>-13</v>
      </c>
      <c r="N14" s="45">
        <v>1</v>
      </c>
      <c r="O14" s="45">
        <v>18</v>
      </c>
      <c r="P14" s="45">
        <v>-16</v>
      </c>
      <c r="Q14" s="45">
        <v>-24</v>
      </c>
      <c r="R14" s="45">
        <v>-14</v>
      </c>
      <c r="S14" s="45">
        <v>-36</v>
      </c>
      <c r="T14" s="45">
        <v>76</v>
      </c>
      <c r="U14" s="45">
        <v>24</v>
      </c>
      <c r="V14" s="45">
        <v>29</v>
      </c>
      <c r="W14" s="45">
        <v>35</v>
      </c>
      <c r="X14" s="45">
        <v>2</v>
      </c>
      <c r="Y14" s="45">
        <v>2</v>
      </c>
      <c r="Z14" s="45">
        <v>2</v>
      </c>
      <c r="AA14" s="45">
        <v>2</v>
      </c>
    </row>
    <row r="15" spans="2:27" s="10" customFormat="1" ht="17.399999999999999" customHeight="1" x14ac:dyDescent="0.3">
      <c r="B15" s="31" t="s">
        <v>186</v>
      </c>
      <c r="C15" s="31" t="s">
        <v>93</v>
      </c>
      <c r="D15" s="45">
        <v>0</v>
      </c>
      <c r="E15" s="35">
        <v>0</v>
      </c>
      <c r="F15" s="45">
        <v>0</v>
      </c>
      <c r="G15" s="3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-412</v>
      </c>
      <c r="R15" s="45">
        <v>-670</v>
      </c>
      <c r="S15" s="45">
        <v>0</v>
      </c>
      <c r="T15" s="45">
        <v>-122</v>
      </c>
      <c r="U15" s="45">
        <v>49</v>
      </c>
      <c r="V15" s="45">
        <v>223</v>
      </c>
      <c r="W15" s="45">
        <v>-450</v>
      </c>
      <c r="X15" s="45">
        <v>-732</v>
      </c>
      <c r="Y15" s="45">
        <v>-789</v>
      </c>
      <c r="Z15" s="45">
        <v>-394</v>
      </c>
      <c r="AA15" s="45">
        <v>-655</v>
      </c>
    </row>
    <row r="16" spans="2:27" ht="16.8" customHeight="1" thickBot="1" x14ac:dyDescent="0.35">
      <c r="B16" s="5" t="s">
        <v>187</v>
      </c>
      <c r="C16" s="5" t="s">
        <v>11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6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2:27" ht="17.399999999999999" customHeight="1" x14ac:dyDescent="0.3">
      <c r="B17" s="32" t="s">
        <v>188</v>
      </c>
      <c r="C17" s="32" t="s">
        <v>12</v>
      </c>
      <c r="D17" s="46">
        <v>-1989</v>
      </c>
      <c r="E17" s="46">
        <v>-3276</v>
      </c>
      <c r="F17" s="46">
        <v>-4490</v>
      </c>
      <c r="G17" s="46">
        <v>-2927</v>
      </c>
      <c r="H17" s="46">
        <v>-1610</v>
      </c>
      <c r="I17" s="46">
        <v>-2431</v>
      </c>
      <c r="J17" s="46">
        <v>-2420</v>
      </c>
      <c r="K17" s="46">
        <v>-3139</v>
      </c>
      <c r="L17" s="46">
        <v>-23</v>
      </c>
      <c r="M17" s="46">
        <v>1348</v>
      </c>
      <c r="N17" s="46">
        <v>2433</v>
      </c>
      <c r="O17" s="46">
        <v>1492</v>
      </c>
      <c r="P17" s="46">
        <v>950</v>
      </c>
      <c r="Q17" s="46">
        <v>2745</v>
      </c>
      <c r="R17" s="46">
        <v>2744</v>
      </c>
      <c r="S17" s="46">
        <v>2830</v>
      </c>
      <c r="T17" s="46">
        <v>1688</v>
      </c>
      <c r="U17" s="46">
        <v>-5937</v>
      </c>
      <c r="V17" s="46">
        <v>-13429</v>
      </c>
      <c r="W17" s="46">
        <v>-2469</v>
      </c>
      <c r="X17" s="46">
        <v>-579</v>
      </c>
      <c r="Y17" s="46">
        <v>1357</v>
      </c>
      <c r="Z17" s="46">
        <v>1601</v>
      </c>
      <c r="AA17" s="46">
        <v>-32</v>
      </c>
    </row>
    <row r="18" spans="2:27" ht="17.399999999999999" customHeight="1" x14ac:dyDescent="0.3">
      <c r="B18" s="30" t="s">
        <v>189</v>
      </c>
      <c r="C18" s="30" t="s">
        <v>13</v>
      </c>
      <c r="D18" s="35">
        <v>1317</v>
      </c>
      <c r="E18" s="35">
        <v>-929</v>
      </c>
      <c r="F18" s="35">
        <v>-1063</v>
      </c>
      <c r="G18" s="35">
        <v>2182</v>
      </c>
      <c r="H18" s="35">
        <v>-2049</v>
      </c>
      <c r="I18" s="35">
        <v>-20118</v>
      </c>
      <c r="J18" s="35">
        <v>-3194</v>
      </c>
      <c r="K18" s="35">
        <v>-812</v>
      </c>
      <c r="L18" s="35">
        <v>-342</v>
      </c>
      <c r="M18" s="35">
        <v>-1596</v>
      </c>
      <c r="N18" s="35">
        <v>-512</v>
      </c>
      <c r="O18" s="35">
        <v>-223</v>
      </c>
      <c r="P18" s="35">
        <v>-574</v>
      </c>
      <c r="Q18" s="35">
        <v>1296</v>
      </c>
      <c r="R18" s="35">
        <v>471</v>
      </c>
      <c r="S18" s="35">
        <v>200</v>
      </c>
      <c r="T18" s="35">
        <v>-134479</v>
      </c>
      <c r="U18" s="35">
        <v>-63992</v>
      </c>
      <c r="V18" s="35">
        <v>-4643</v>
      </c>
      <c r="W18" s="35">
        <v>-16083</v>
      </c>
      <c r="X18" s="35">
        <v>-12476</v>
      </c>
      <c r="Y18" s="35">
        <v>1207</v>
      </c>
      <c r="Z18" s="35">
        <v>-70127</v>
      </c>
      <c r="AA18" s="35">
        <v>4456</v>
      </c>
    </row>
    <row r="19" spans="2:27" ht="17.399999999999999" customHeight="1" x14ac:dyDescent="0.3">
      <c r="B19" s="30" t="s">
        <v>190</v>
      </c>
      <c r="C19" s="30" t="s">
        <v>14</v>
      </c>
      <c r="D19" s="35">
        <v>-108</v>
      </c>
      <c r="E19" s="35">
        <v>-26</v>
      </c>
      <c r="F19" s="35">
        <v>-35</v>
      </c>
      <c r="G19" s="35">
        <v>12</v>
      </c>
      <c r="H19" s="35">
        <v>-3268</v>
      </c>
      <c r="I19" s="35">
        <v>-141</v>
      </c>
      <c r="J19" s="35">
        <v>-216</v>
      </c>
      <c r="K19" s="35">
        <v>-711</v>
      </c>
      <c r="L19" s="35">
        <v>-5</v>
      </c>
      <c r="M19" s="35">
        <v>294</v>
      </c>
      <c r="N19" s="35">
        <v>-19</v>
      </c>
      <c r="O19" s="35">
        <v>158</v>
      </c>
      <c r="P19" s="35">
        <v>-38</v>
      </c>
      <c r="Q19" s="35">
        <v>203</v>
      </c>
      <c r="R19" s="35">
        <v>-76</v>
      </c>
      <c r="S19" s="35">
        <v>-81</v>
      </c>
      <c r="T19" s="35">
        <v>-2153</v>
      </c>
      <c r="U19" s="35">
        <v>334</v>
      </c>
      <c r="V19" s="35">
        <v>-189</v>
      </c>
      <c r="W19" s="35">
        <v>-17909</v>
      </c>
      <c r="X19" s="35">
        <v>-126</v>
      </c>
      <c r="Y19" s="35">
        <v>982</v>
      </c>
      <c r="Z19" s="35">
        <v>1567</v>
      </c>
      <c r="AA19" s="35">
        <v>-438</v>
      </c>
    </row>
    <row r="20" spans="2:27" ht="17.399999999999999" customHeight="1" x14ac:dyDescent="0.3">
      <c r="B20" s="30" t="s">
        <v>196</v>
      </c>
      <c r="C20" s="30" t="s">
        <v>85</v>
      </c>
      <c r="D20" s="35">
        <v>-496</v>
      </c>
      <c r="E20" s="35">
        <v>0</v>
      </c>
      <c r="F20" s="35">
        <v>0</v>
      </c>
      <c r="G20" s="35">
        <v>0</v>
      </c>
      <c r="H20" s="35">
        <v>0</v>
      </c>
      <c r="I20" s="35">
        <v>14001</v>
      </c>
      <c r="J20" s="35">
        <v>13995</v>
      </c>
      <c r="K20" s="35">
        <v>14007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2029</v>
      </c>
      <c r="U20" s="35">
        <v>0</v>
      </c>
      <c r="V20" s="35">
        <v>0</v>
      </c>
      <c r="W20" s="35">
        <v>0</v>
      </c>
      <c r="X20" s="35">
        <v>87</v>
      </c>
      <c r="Y20" s="35">
        <v>78</v>
      </c>
      <c r="Z20" s="35">
        <v>2029</v>
      </c>
      <c r="AA20" s="35">
        <v>-2225</v>
      </c>
    </row>
    <row r="21" spans="2:27" ht="17.399999999999999" customHeight="1" x14ac:dyDescent="0.3">
      <c r="B21" s="30" t="s">
        <v>266</v>
      </c>
      <c r="C21" s="30" t="s">
        <v>270</v>
      </c>
      <c r="D21" s="35">
        <v>0</v>
      </c>
      <c r="E21" s="35">
        <v>0</v>
      </c>
      <c r="F21" s="35">
        <v>-2247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</row>
    <row r="22" spans="2:27" ht="17.399999999999999" customHeight="1" x14ac:dyDescent="0.3">
      <c r="B22" s="30" t="s">
        <v>191</v>
      </c>
      <c r="C22" s="30" t="s">
        <v>15</v>
      </c>
      <c r="D22" s="35">
        <v>1683</v>
      </c>
      <c r="E22" s="35">
        <v>4991</v>
      </c>
      <c r="F22" s="35">
        <v>2883</v>
      </c>
      <c r="G22" s="35">
        <v>5230</v>
      </c>
      <c r="H22" s="35">
        <v>1368</v>
      </c>
      <c r="I22" s="35">
        <v>-35</v>
      </c>
      <c r="J22" s="35">
        <v>-5721</v>
      </c>
      <c r="K22" s="35">
        <v>-4496</v>
      </c>
      <c r="L22" s="35">
        <v>-1412</v>
      </c>
      <c r="M22" s="35">
        <v>1019</v>
      </c>
      <c r="N22" s="35">
        <v>920</v>
      </c>
      <c r="O22" s="35">
        <v>5486</v>
      </c>
      <c r="P22" s="35">
        <v>2923</v>
      </c>
      <c r="Q22" s="35">
        <v>3065</v>
      </c>
      <c r="R22" s="35">
        <v>1033</v>
      </c>
      <c r="S22" s="35">
        <v>4632</v>
      </c>
      <c r="T22" s="35">
        <v>25849</v>
      </c>
      <c r="U22" s="35">
        <v>62364</v>
      </c>
      <c r="V22" s="35">
        <v>65371</v>
      </c>
      <c r="W22" s="35">
        <v>33087</v>
      </c>
      <c r="X22" s="35">
        <v>-24792</v>
      </c>
      <c r="Y22" s="35">
        <v>-47069</v>
      </c>
      <c r="Z22" s="35">
        <v>22401</v>
      </c>
      <c r="AA22" s="35">
        <v>4022</v>
      </c>
    </row>
    <row r="23" spans="2:27" s="10" customFormat="1" ht="17.399999999999999" customHeight="1" x14ac:dyDescent="0.3">
      <c r="B23" s="30" t="s">
        <v>197</v>
      </c>
      <c r="C23" s="30" t="s">
        <v>16</v>
      </c>
      <c r="D23" s="35">
        <v>-2418</v>
      </c>
      <c r="E23" s="35">
        <v>-4808</v>
      </c>
      <c r="F23" s="35">
        <v>-5319</v>
      </c>
      <c r="G23" s="35">
        <v>-7079</v>
      </c>
      <c r="H23" s="35">
        <v>-659</v>
      </c>
      <c r="I23" s="35">
        <v>7381</v>
      </c>
      <c r="J23" s="35">
        <v>6575</v>
      </c>
      <c r="K23" s="35">
        <v>-11001</v>
      </c>
      <c r="L23" s="35">
        <v>865</v>
      </c>
      <c r="M23" s="35">
        <v>-312</v>
      </c>
      <c r="N23" s="35">
        <v>2732</v>
      </c>
      <c r="O23" s="35">
        <v>412</v>
      </c>
      <c r="P23" s="35">
        <v>4039</v>
      </c>
      <c r="Q23" s="35">
        <v>2138</v>
      </c>
      <c r="R23" s="35">
        <v>870</v>
      </c>
      <c r="S23" s="35">
        <v>-304</v>
      </c>
      <c r="T23" s="35">
        <v>2371</v>
      </c>
      <c r="U23" s="35">
        <v>-6185</v>
      </c>
      <c r="V23" s="35">
        <v>-28301</v>
      </c>
      <c r="W23" s="35">
        <v>-42287</v>
      </c>
      <c r="X23" s="35">
        <v>20</v>
      </c>
      <c r="Y23" s="35">
        <v>31</v>
      </c>
      <c r="Z23" s="35">
        <v>104</v>
      </c>
      <c r="AA23" s="35">
        <v>34</v>
      </c>
    </row>
    <row r="24" spans="2:27" s="10" customFormat="1" ht="17.399999999999999" customHeight="1" x14ac:dyDescent="0.3">
      <c r="B24" s="30" t="s">
        <v>198</v>
      </c>
      <c r="C24" s="30" t="s">
        <v>70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271</v>
      </c>
      <c r="T24" s="35">
        <v>78</v>
      </c>
      <c r="U24" s="35">
        <v>-136</v>
      </c>
      <c r="V24" s="35">
        <v>-406</v>
      </c>
      <c r="W24" s="35">
        <v>2975</v>
      </c>
      <c r="X24" s="35">
        <v>1260</v>
      </c>
      <c r="Y24" s="35">
        <v>5135</v>
      </c>
      <c r="Z24" s="35">
        <v>3403</v>
      </c>
      <c r="AA24" s="35">
        <v>1051</v>
      </c>
    </row>
    <row r="25" spans="2:27" s="10" customFormat="1" ht="17.399999999999999" customHeight="1" x14ac:dyDescent="0.3">
      <c r="B25" s="30" t="s">
        <v>233</v>
      </c>
      <c r="C25" s="30" t="s">
        <v>86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133679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</row>
    <row r="26" spans="2:27" s="10" customFormat="1" ht="17.399999999999999" customHeight="1" x14ac:dyDescent="0.3">
      <c r="B26" s="30" t="s">
        <v>245</v>
      </c>
      <c r="C26" s="30" t="s">
        <v>246</v>
      </c>
      <c r="D26" s="35">
        <v>987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</row>
    <row r="27" spans="2:27" ht="17.399999999999999" customHeight="1" thickBot="1" x14ac:dyDescent="0.35">
      <c r="B27" s="5" t="s">
        <v>194</v>
      </c>
      <c r="C27" s="5" t="s">
        <v>17</v>
      </c>
      <c r="D27" s="43">
        <v>-11942</v>
      </c>
      <c r="E27" s="43">
        <v>-26261</v>
      </c>
      <c r="F27" s="43">
        <v>-43591</v>
      </c>
      <c r="G27" s="43">
        <v>-52422</v>
      </c>
      <c r="H27" s="43">
        <v>-17974</v>
      </c>
      <c r="I27" s="43">
        <v>-36986</v>
      </c>
      <c r="J27" s="43">
        <v>-35629</v>
      </c>
      <c r="K27" s="43">
        <v>-64631</v>
      </c>
      <c r="L27" s="43">
        <v>-13895</v>
      </c>
      <c r="M27" s="43">
        <v>-26563</v>
      </c>
      <c r="N27" s="43">
        <v>-36042</v>
      </c>
      <c r="O27" s="43">
        <v>-47132</v>
      </c>
      <c r="P27" s="43">
        <v>-10151</v>
      </c>
      <c r="Q27" s="43">
        <v>-16971</v>
      </c>
      <c r="R27" s="43">
        <v>-28470</v>
      </c>
      <c r="S27" s="43">
        <v>-38372</v>
      </c>
      <c r="T27" s="43">
        <v>14219</v>
      </c>
      <c r="U27" s="43">
        <v>-28688</v>
      </c>
      <c r="V27" s="43">
        <v>-10113</v>
      </c>
      <c r="W27" s="43">
        <v>-32743</v>
      </c>
      <c r="X27" s="43">
        <v>-27402</v>
      </c>
      <c r="Y27" s="43">
        <v>-21345</v>
      </c>
      <c r="Z27" s="43">
        <v>-24553</v>
      </c>
      <c r="AA27" s="43">
        <f>AA6+SUM(AA8:AA26)</f>
        <v>38841</v>
      </c>
    </row>
    <row r="28" spans="2:27" ht="17.399999999999999" customHeight="1" x14ac:dyDescent="0.3">
      <c r="B28" s="32" t="s">
        <v>267</v>
      </c>
      <c r="C28" s="32" t="s">
        <v>89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4900</v>
      </c>
      <c r="J28" s="46">
        <v>4900</v>
      </c>
      <c r="K28" s="46">
        <v>8775</v>
      </c>
      <c r="L28" s="46">
        <v>183</v>
      </c>
      <c r="M28" s="46">
        <v>7205</v>
      </c>
      <c r="N28" s="46">
        <v>11335</v>
      </c>
      <c r="O28" s="46">
        <v>13742</v>
      </c>
      <c r="P28" s="46">
        <v>0</v>
      </c>
      <c r="Q28" s="46">
        <v>1863</v>
      </c>
      <c r="R28" s="46">
        <v>3274</v>
      </c>
      <c r="S28" s="46">
        <v>4217</v>
      </c>
      <c r="T28" s="46">
        <v>351</v>
      </c>
      <c r="U28" s="46">
        <v>351</v>
      </c>
      <c r="V28" s="46">
        <v>454</v>
      </c>
      <c r="W28" s="46">
        <v>897</v>
      </c>
      <c r="X28" s="46">
        <v>491</v>
      </c>
      <c r="Y28" s="46">
        <v>1540</v>
      </c>
      <c r="Z28" s="46">
        <v>1540</v>
      </c>
      <c r="AA28" s="46">
        <v>1540</v>
      </c>
    </row>
    <row r="29" spans="2:27" ht="17.399999999999999" customHeight="1" x14ac:dyDescent="0.3">
      <c r="B29" s="30" t="s">
        <v>234</v>
      </c>
      <c r="C29" s="30" t="s">
        <v>57</v>
      </c>
      <c r="D29" s="35">
        <v>0</v>
      </c>
      <c r="E29" s="35">
        <v>0</v>
      </c>
      <c r="F29" s="35">
        <v>0</v>
      </c>
      <c r="G29" s="35">
        <v>-258</v>
      </c>
      <c r="H29" s="35">
        <v>0</v>
      </c>
      <c r="I29" s="35">
        <v>-228</v>
      </c>
      <c r="J29" s="35">
        <v>-228</v>
      </c>
      <c r="K29" s="35">
        <v>-228</v>
      </c>
      <c r="L29" s="35">
        <v>0</v>
      </c>
      <c r="M29" s="35">
        <v>0</v>
      </c>
      <c r="N29" s="35">
        <v>-154</v>
      </c>
      <c r="O29" s="35">
        <v>-169</v>
      </c>
      <c r="P29" s="35">
        <v>0</v>
      </c>
      <c r="Q29" s="35">
        <v>0</v>
      </c>
      <c r="R29" s="35">
        <v>-12</v>
      </c>
      <c r="S29" s="35">
        <v>-24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</row>
    <row r="30" spans="2:27" ht="23.4" customHeight="1" x14ac:dyDescent="0.3">
      <c r="B30" s="30" t="s">
        <v>274</v>
      </c>
      <c r="C30" s="30" t="s">
        <v>276</v>
      </c>
      <c r="D30" s="46">
        <v>0</v>
      </c>
      <c r="E30" s="46">
        <v>0</v>
      </c>
      <c r="F30" s="46">
        <v>0</v>
      </c>
      <c r="G30" s="35">
        <v>0</v>
      </c>
      <c r="H30" s="35">
        <v>0</v>
      </c>
      <c r="I30" s="35">
        <v>0</v>
      </c>
      <c r="J30" s="35">
        <v>0</v>
      </c>
      <c r="K30" s="35">
        <v>18535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</row>
    <row r="31" spans="2:27" ht="17.399999999999999" customHeight="1" x14ac:dyDescent="0.3">
      <c r="B31" s="30" t="s">
        <v>192</v>
      </c>
      <c r="C31" s="30" t="s">
        <v>18</v>
      </c>
      <c r="D31" s="35">
        <v>14</v>
      </c>
      <c r="E31" s="35">
        <v>27</v>
      </c>
      <c r="F31" s="35">
        <v>31</v>
      </c>
      <c r="G31" s="35">
        <v>31</v>
      </c>
      <c r="H31" s="35">
        <v>1</v>
      </c>
      <c r="I31" s="35">
        <v>205</v>
      </c>
      <c r="J31" s="35">
        <v>404</v>
      </c>
      <c r="K31" s="35">
        <v>770</v>
      </c>
      <c r="L31" s="35">
        <v>211</v>
      </c>
      <c r="M31" s="35">
        <v>267</v>
      </c>
      <c r="N31" s="35">
        <v>480</v>
      </c>
      <c r="O31" s="35">
        <v>570</v>
      </c>
      <c r="P31" s="35">
        <v>32</v>
      </c>
      <c r="Q31" s="35">
        <v>33</v>
      </c>
      <c r="R31" s="35">
        <v>34</v>
      </c>
      <c r="S31" s="35">
        <v>34</v>
      </c>
      <c r="T31" s="35">
        <v>0</v>
      </c>
      <c r="U31" s="35">
        <v>0</v>
      </c>
      <c r="V31" s="35">
        <v>0</v>
      </c>
      <c r="W31" s="35">
        <v>40</v>
      </c>
      <c r="X31" s="35">
        <v>61</v>
      </c>
      <c r="Y31" s="35">
        <v>79</v>
      </c>
      <c r="Z31" s="35">
        <v>111</v>
      </c>
      <c r="AA31" s="35">
        <v>156</v>
      </c>
    </row>
    <row r="32" spans="2:27" ht="17.399999999999999" customHeight="1" x14ac:dyDescent="0.3">
      <c r="B32" s="30" t="s">
        <v>193</v>
      </c>
      <c r="C32" s="30" t="s">
        <v>19</v>
      </c>
      <c r="D32" s="35">
        <v>-178</v>
      </c>
      <c r="E32" s="35">
        <v>-469</v>
      </c>
      <c r="F32" s="35">
        <v>-958</v>
      </c>
      <c r="G32" s="35">
        <v>-1478</v>
      </c>
      <c r="H32" s="35">
        <v>-831</v>
      </c>
      <c r="I32" s="35">
        <v>-2105</v>
      </c>
      <c r="J32" s="35">
        <v>-2173</v>
      </c>
      <c r="K32" s="35">
        <v>-2158</v>
      </c>
      <c r="L32" s="35">
        <v>-100</v>
      </c>
      <c r="M32" s="35">
        <v>-233</v>
      </c>
      <c r="N32" s="35">
        <v>-372</v>
      </c>
      <c r="O32" s="35">
        <v>-766</v>
      </c>
      <c r="P32" s="35">
        <v>-281</v>
      </c>
      <c r="Q32" s="35">
        <v>-538</v>
      </c>
      <c r="R32" s="35">
        <v>-863</v>
      </c>
      <c r="S32" s="35">
        <v>-1094</v>
      </c>
      <c r="T32" s="35">
        <v>-90</v>
      </c>
      <c r="U32" s="35">
        <v>-1060</v>
      </c>
      <c r="V32" s="35">
        <v>-1336</v>
      </c>
      <c r="W32" s="35">
        <v>-1104</v>
      </c>
      <c r="X32" s="35">
        <v>-338</v>
      </c>
      <c r="Y32" s="35">
        <v>-817</v>
      </c>
      <c r="Z32" s="35">
        <v>-1352</v>
      </c>
      <c r="AA32" s="35">
        <v>-1698</v>
      </c>
    </row>
    <row r="33" spans="2:27" ht="17.399999999999999" customHeight="1" thickBot="1" x14ac:dyDescent="0.35">
      <c r="B33" s="5" t="s">
        <v>195</v>
      </c>
      <c r="C33" s="5" t="s">
        <v>20</v>
      </c>
      <c r="D33" s="43">
        <v>-12106</v>
      </c>
      <c r="E33" s="43">
        <v>-26703</v>
      </c>
      <c r="F33" s="43">
        <v>-44517</v>
      </c>
      <c r="G33" s="43">
        <v>-54127</v>
      </c>
      <c r="H33" s="43">
        <v>-18804</v>
      </c>
      <c r="I33" s="43">
        <v>-34214</v>
      </c>
      <c r="J33" s="43">
        <v>-32726</v>
      </c>
      <c r="K33" s="43">
        <v>-38938</v>
      </c>
      <c r="L33" s="43">
        <v>-13601</v>
      </c>
      <c r="M33" s="43">
        <v>-19324</v>
      </c>
      <c r="N33" s="43">
        <v>-24753</v>
      </c>
      <c r="O33" s="43">
        <v>-33755</v>
      </c>
      <c r="P33" s="43">
        <v>-10400</v>
      </c>
      <c r="Q33" s="43">
        <v>-15613</v>
      </c>
      <c r="R33" s="43">
        <v>-26037</v>
      </c>
      <c r="S33" s="43">
        <v>-35239</v>
      </c>
      <c r="T33" s="43">
        <v>14480</v>
      </c>
      <c r="U33" s="43">
        <v>-29397</v>
      </c>
      <c r="V33" s="43">
        <v>-10995</v>
      </c>
      <c r="W33" s="43">
        <v>-32910</v>
      </c>
      <c r="X33" s="43">
        <v>-27188</v>
      </c>
      <c r="Y33" s="43">
        <v>-20543</v>
      </c>
      <c r="Z33" s="43">
        <v>-24254</v>
      </c>
      <c r="AA33" s="43">
        <f>SUM(AA27:AA32)</f>
        <v>38839</v>
      </c>
    </row>
    <row r="34" spans="2:27" ht="17.399999999999999" customHeight="1" x14ac:dyDescent="0.3">
      <c r="B34" s="32" t="s">
        <v>199</v>
      </c>
      <c r="C34" s="32" t="s">
        <v>21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29</v>
      </c>
      <c r="M34" s="46">
        <v>29</v>
      </c>
      <c r="N34" s="46">
        <v>54</v>
      </c>
      <c r="O34" s="46">
        <v>54</v>
      </c>
      <c r="P34" s="46">
        <v>16</v>
      </c>
      <c r="Q34" s="46">
        <v>16</v>
      </c>
      <c r="R34" s="46">
        <v>16</v>
      </c>
      <c r="S34" s="46">
        <v>18</v>
      </c>
      <c r="T34" s="46">
        <v>0</v>
      </c>
      <c r="U34" s="46">
        <v>0</v>
      </c>
      <c r="V34" s="46">
        <v>319</v>
      </c>
      <c r="W34" s="46">
        <v>332</v>
      </c>
      <c r="X34" s="46">
        <v>525</v>
      </c>
      <c r="Y34" s="46">
        <v>525</v>
      </c>
      <c r="Z34" s="46">
        <v>525</v>
      </c>
      <c r="AA34" s="46">
        <v>667</v>
      </c>
    </row>
    <row r="35" spans="2:27" ht="25.8" customHeight="1" x14ac:dyDescent="0.3">
      <c r="B35" s="30" t="s">
        <v>200</v>
      </c>
      <c r="C35" s="30" t="s">
        <v>22</v>
      </c>
      <c r="D35" s="35">
        <v>-1906</v>
      </c>
      <c r="E35" s="35">
        <v>-1559</v>
      </c>
      <c r="F35" s="35">
        <v>-5198</v>
      </c>
      <c r="G35" s="35">
        <v>-7027</v>
      </c>
      <c r="H35" s="35">
        <v>-726</v>
      </c>
      <c r="I35" s="35">
        <v>-2359</v>
      </c>
      <c r="J35" s="35">
        <v>-3606</v>
      </c>
      <c r="K35" s="35">
        <v>-6851</v>
      </c>
      <c r="L35" s="35">
        <v>-3666</v>
      </c>
      <c r="M35" s="35">
        <v>-7070</v>
      </c>
      <c r="N35" s="35">
        <v>-7932</v>
      </c>
      <c r="O35" s="35">
        <v>-9213</v>
      </c>
      <c r="P35" s="35">
        <v>-1156</v>
      </c>
      <c r="Q35" s="35">
        <v>-2683</v>
      </c>
      <c r="R35" s="35">
        <v>-3330</v>
      </c>
      <c r="S35" s="35">
        <v>-3361</v>
      </c>
      <c r="T35" s="35">
        <v>-14</v>
      </c>
      <c r="U35" s="35">
        <v>-7977</v>
      </c>
      <c r="V35" s="35">
        <v>-18097</v>
      </c>
      <c r="W35" s="35">
        <v>-31615</v>
      </c>
      <c r="X35" s="35">
        <v>-2918</v>
      </c>
      <c r="Y35" s="35">
        <v>-4603</v>
      </c>
      <c r="Z35" s="35">
        <v>-7058</v>
      </c>
      <c r="AA35" s="35">
        <v>-16731</v>
      </c>
    </row>
    <row r="36" spans="2:27" ht="17.399999999999999" customHeight="1" x14ac:dyDescent="0.3">
      <c r="B36" s="30" t="s">
        <v>201</v>
      </c>
      <c r="C36" s="30" t="s">
        <v>65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338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</row>
    <row r="37" spans="2:27" ht="17.399999999999999" customHeight="1" x14ac:dyDescent="0.3">
      <c r="B37" s="32" t="s">
        <v>293</v>
      </c>
      <c r="C37" s="30" t="s">
        <v>237</v>
      </c>
      <c r="D37" s="35"/>
      <c r="E37" s="35">
        <v>-169</v>
      </c>
      <c r="F37" s="35">
        <v>-173</v>
      </c>
      <c r="G37" s="35">
        <v>-84</v>
      </c>
      <c r="H37" s="35">
        <v>0</v>
      </c>
      <c r="I37" s="35">
        <v>-3</v>
      </c>
      <c r="J37" s="35">
        <v>-2</v>
      </c>
      <c r="K37" s="35">
        <v>84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ht="17.399999999999999" customHeight="1" thickBot="1" x14ac:dyDescent="0.35">
      <c r="B38" s="5" t="s">
        <v>254</v>
      </c>
      <c r="C38" s="5" t="s">
        <v>23</v>
      </c>
      <c r="D38" s="43">
        <v>-1906</v>
      </c>
      <c r="E38" s="43">
        <v>-1728</v>
      </c>
      <c r="F38" s="43">
        <v>-5371</v>
      </c>
      <c r="G38" s="43">
        <v>-7111</v>
      </c>
      <c r="H38" s="43">
        <v>-726</v>
      </c>
      <c r="I38" s="43">
        <v>-2362</v>
      </c>
      <c r="J38" s="43">
        <v>-3608</v>
      </c>
      <c r="K38" s="43">
        <v>-6767</v>
      </c>
      <c r="L38" s="43">
        <v>-3637</v>
      </c>
      <c r="M38" s="43">
        <v>-7041</v>
      </c>
      <c r="N38" s="43">
        <v>-7878</v>
      </c>
      <c r="O38" s="43">
        <v>-9159</v>
      </c>
      <c r="P38" s="43">
        <v>-1140</v>
      </c>
      <c r="Q38" s="43">
        <v>-2667</v>
      </c>
      <c r="R38" s="43">
        <v>-3314</v>
      </c>
      <c r="S38" s="43">
        <v>-3005</v>
      </c>
      <c r="T38" s="43">
        <v>-14</v>
      </c>
      <c r="U38" s="43">
        <v>-7977</v>
      </c>
      <c r="V38" s="43">
        <v>-17778</v>
      </c>
      <c r="W38" s="43">
        <v>-31283</v>
      </c>
      <c r="X38" s="43">
        <v>-2393</v>
      </c>
      <c r="Y38" s="43">
        <v>-4078</v>
      </c>
      <c r="Z38" s="43">
        <v>-6533</v>
      </c>
      <c r="AA38" s="43">
        <f>AA34+AA35</f>
        <v>-16064</v>
      </c>
    </row>
    <row r="39" spans="2:27" s="10" customFormat="1" ht="17.399999999999999" customHeight="1" x14ac:dyDescent="0.3">
      <c r="B39" s="32" t="s">
        <v>255</v>
      </c>
      <c r="C39" s="32" t="s">
        <v>63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174790</v>
      </c>
      <c r="J39" s="35">
        <v>174790</v>
      </c>
      <c r="K39" s="35">
        <v>174790</v>
      </c>
      <c r="L39" s="35">
        <v>0</v>
      </c>
      <c r="M39" s="35">
        <v>0</v>
      </c>
      <c r="N39" s="35">
        <v>0</v>
      </c>
      <c r="O39" s="35">
        <v>1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117480</v>
      </c>
      <c r="V39" s="35">
        <v>117480</v>
      </c>
      <c r="W39" s="35">
        <v>117480</v>
      </c>
      <c r="X39" s="35">
        <v>0</v>
      </c>
      <c r="Y39" s="35">
        <v>0</v>
      </c>
      <c r="Z39" s="35">
        <v>0</v>
      </c>
      <c r="AA39" s="35">
        <v>0</v>
      </c>
    </row>
    <row r="40" spans="2:27" ht="17.399999999999999" customHeight="1" x14ac:dyDescent="0.3">
      <c r="B40" s="30" t="s">
        <v>242</v>
      </c>
      <c r="C40" s="30" t="s">
        <v>71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-10337</v>
      </c>
      <c r="J40" s="35">
        <v>-10337</v>
      </c>
      <c r="K40" s="35">
        <v>-10337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-4917</v>
      </c>
      <c r="V40" s="35">
        <v>-4917</v>
      </c>
      <c r="W40" s="35">
        <v>-4917</v>
      </c>
      <c r="X40" s="35">
        <v>0</v>
      </c>
      <c r="Y40" s="35">
        <v>0</v>
      </c>
      <c r="Z40" s="35">
        <v>0</v>
      </c>
      <c r="AA40" s="35">
        <v>0</v>
      </c>
    </row>
    <row r="41" spans="2:27" ht="16.95" customHeight="1" x14ac:dyDescent="0.3">
      <c r="B41" s="30" t="s">
        <v>203</v>
      </c>
      <c r="C41" s="30" t="s">
        <v>73</v>
      </c>
      <c r="D41" s="35">
        <v>0</v>
      </c>
      <c r="E41" s="35">
        <v>0</v>
      </c>
      <c r="F41" s="35">
        <v>0</v>
      </c>
      <c r="G41" s="35">
        <v>7309</v>
      </c>
      <c r="H41" s="35">
        <v>177490</v>
      </c>
      <c r="I41" s="35">
        <v>0</v>
      </c>
      <c r="J41" s="35">
        <v>0</v>
      </c>
      <c r="K41" s="35">
        <v>178158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21144</v>
      </c>
      <c r="S41" s="35">
        <v>30036</v>
      </c>
      <c r="T41" s="35">
        <v>3500</v>
      </c>
      <c r="U41" s="35">
        <v>3500</v>
      </c>
      <c r="V41" s="35">
        <v>3500</v>
      </c>
      <c r="W41" s="35">
        <v>3500</v>
      </c>
      <c r="X41" s="35">
        <v>0</v>
      </c>
      <c r="Y41" s="35">
        <v>-1</v>
      </c>
      <c r="Z41" s="35">
        <v>0</v>
      </c>
      <c r="AA41" s="35">
        <v>0</v>
      </c>
    </row>
    <row r="42" spans="2:27" ht="17.399999999999999" customHeight="1" x14ac:dyDescent="0.3">
      <c r="B42" s="30" t="s">
        <v>243</v>
      </c>
      <c r="C42" s="30" t="s">
        <v>238</v>
      </c>
      <c r="D42" s="35">
        <v>0</v>
      </c>
      <c r="E42" s="35">
        <v>2500</v>
      </c>
      <c r="F42" s="35">
        <v>4623</v>
      </c>
      <c r="G42" s="35">
        <v>0</v>
      </c>
      <c r="H42" s="35">
        <v>0</v>
      </c>
      <c r="I42" s="35">
        <v>177792</v>
      </c>
      <c r="J42" s="35">
        <v>178773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</row>
    <row r="43" spans="2:27" ht="17.399999999999999" customHeight="1" x14ac:dyDescent="0.3">
      <c r="B43" s="30" t="s">
        <v>236</v>
      </c>
      <c r="C43" s="30" t="s">
        <v>58</v>
      </c>
      <c r="D43" s="35">
        <v>12500</v>
      </c>
      <c r="E43" s="35">
        <v>37577</v>
      </c>
      <c r="F43" s="35">
        <v>62544</v>
      </c>
      <c r="G43" s="35">
        <v>72500</v>
      </c>
      <c r="H43" s="35">
        <v>14903</v>
      </c>
      <c r="I43" s="35">
        <v>15058</v>
      </c>
      <c r="J43" s="35">
        <v>15000</v>
      </c>
      <c r="K43" s="35">
        <v>15000</v>
      </c>
      <c r="L43" s="35">
        <v>0</v>
      </c>
      <c r="M43" s="35">
        <v>0</v>
      </c>
      <c r="N43" s="35">
        <v>0</v>
      </c>
      <c r="O43" s="35">
        <v>15000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</row>
    <row r="44" spans="2:27" s="12" customFormat="1" ht="16.95" customHeight="1" x14ac:dyDescent="0.3">
      <c r="B44" s="30" t="s">
        <v>202</v>
      </c>
      <c r="C44" s="30" t="s">
        <v>24</v>
      </c>
      <c r="D44" s="35">
        <v>0</v>
      </c>
      <c r="E44" s="35">
        <v>0</v>
      </c>
      <c r="F44" s="35">
        <v>0</v>
      </c>
      <c r="G44" s="35">
        <v>-4783</v>
      </c>
      <c r="H44" s="35">
        <v>-151</v>
      </c>
      <c r="I44" s="35">
        <v>0</v>
      </c>
      <c r="J44" s="35">
        <v>0</v>
      </c>
      <c r="K44" s="35">
        <v>-178404</v>
      </c>
      <c r="L44" s="35">
        <v>-227</v>
      </c>
      <c r="M44" s="35">
        <v>-378</v>
      </c>
      <c r="N44" s="35">
        <v>-662</v>
      </c>
      <c r="O44" s="35">
        <v>-882</v>
      </c>
      <c r="P44" s="35">
        <v>-202</v>
      </c>
      <c r="Q44" s="35">
        <v>-341</v>
      </c>
      <c r="R44" s="35">
        <v>-349</v>
      </c>
      <c r="S44" s="35">
        <v>-433</v>
      </c>
      <c r="T44" s="35">
        <v>-16439</v>
      </c>
      <c r="U44" s="35">
        <v>-2699</v>
      </c>
      <c r="V44" s="35">
        <v>-2882</v>
      </c>
      <c r="W44" s="35">
        <v>-3158</v>
      </c>
      <c r="X44" s="35">
        <v>-177</v>
      </c>
      <c r="Y44" s="35">
        <v>-401</v>
      </c>
      <c r="Z44" s="35">
        <v>-5432</v>
      </c>
      <c r="AA44" s="35">
        <v>-15464</v>
      </c>
    </row>
    <row r="45" spans="2:27" s="12" customFormat="1" ht="17.399999999999999" customHeight="1" x14ac:dyDescent="0.3">
      <c r="B45" s="30" t="s">
        <v>244</v>
      </c>
      <c r="C45" s="30" t="s">
        <v>239</v>
      </c>
      <c r="D45" s="35">
        <v>0</v>
      </c>
      <c r="E45" s="35">
        <v>0</v>
      </c>
      <c r="F45" s="35">
        <v>-2715</v>
      </c>
      <c r="G45" s="35">
        <v>0</v>
      </c>
      <c r="H45" s="35">
        <v>0</v>
      </c>
      <c r="I45" s="35">
        <v>-177873</v>
      </c>
      <c r="J45" s="35">
        <v>-178755</v>
      </c>
      <c r="K45" s="35"/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/>
    </row>
    <row r="46" spans="2:27" s="12" customFormat="1" ht="17.399999999999999" customHeight="1" x14ac:dyDescent="0.3">
      <c r="B46" s="30" t="s">
        <v>235</v>
      </c>
      <c r="C46" s="30" t="s">
        <v>59</v>
      </c>
      <c r="D46" s="35">
        <v>0</v>
      </c>
      <c r="E46" s="35">
        <v>0</v>
      </c>
      <c r="F46" s="35">
        <v>-25000</v>
      </c>
      <c r="G46" s="35">
        <v>-25000</v>
      </c>
      <c r="H46" s="35">
        <v>0</v>
      </c>
      <c r="I46" s="35">
        <v>-75000</v>
      </c>
      <c r="J46" s="35">
        <v>-75017</v>
      </c>
      <c r="K46" s="35">
        <v>-75000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-15000</v>
      </c>
      <c r="S46" s="35">
        <v>-15000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/>
    </row>
    <row r="47" spans="2:27" ht="17.399999999999999" customHeight="1" x14ac:dyDescent="0.3">
      <c r="B47" s="30" t="s">
        <v>204</v>
      </c>
      <c r="C47" s="30" t="s">
        <v>64</v>
      </c>
      <c r="D47" s="35">
        <v>-297</v>
      </c>
      <c r="E47" s="35">
        <v>-1453</v>
      </c>
      <c r="F47" s="35">
        <v>-2034</v>
      </c>
      <c r="G47" s="35">
        <v>-2576</v>
      </c>
      <c r="H47" s="35">
        <v>-282</v>
      </c>
      <c r="I47" s="35">
        <v>-795</v>
      </c>
      <c r="J47" s="35">
        <v>-1168</v>
      </c>
      <c r="K47" s="35">
        <v>-1121</v>
      </c>
      <c r="L47" s="35">
        <v>-252</v>
      </c>
      <c r="M47" s="35">
        <v>-865</v>
      </c>
      <c r="N47" s="35">
        <v>-1245</v>
      </c>
      <c r="O47" s="35">
        <v>-1653</v>
      </c>
      <c r="P47" s="35">
        <v>-608</v>
      </c>
      <c r="Q47" s="35">
        <v>-1175</v>
      </c>
      <c r="R47" s="35">
        <v>-1532</v>
      </c>
      <c r="S47" s="35">
        <v>-1934</v>
      </c>
      <c r="T47" s="35">
        <v>-518</v>
      </c>
      <c r="U47" s="35">
        <v>-1084</v>
      </c>
      <c r="V47" s="35">
        <v>-1725</v>
      </c>
      <c r="W47" s="35">
        <v>-2400</v>
      </c>
      <c r="X47" s="35">
        <v>-835</v>
      </c>
      <c r="Y47" s="35">
        <v>-1385</v>
      </c>
      <c r="Z47" s="35">
        <v>-1856</v>
      </c>
      <c r="AA47" s="35">
        <v>-2380</v>
      </c>
    </row>
    <row r="48" spans="2:27" ht="17.399999999999999" customHeight="1" thickBot="1" x14ac:dyDescent="0.35">
      <c r="B48" s="16" t="s">
        <v>205</v>
      </c>
      <c r="C48" s="16" t="s">
        <v>25</v>
      </c>
      <c r="D48" s="43">
        <v>12203</v>
      </c>
      <c r="E48" s="43">
        <v>38624</v>
      </c>
      <c r="F48" s="43">
        <v>37418</v>
      </c>
      <c r="G48" s="43">
        <v>47450</v>
      </c>
      <c r="H48" s="43">
        <v>191961</v>
      </c>
      <c r="I48" s="43">
        <v>103635</v>
      </c>
      <c r="J48" s="43">
        <v>103286</v>
      </c>
      <c r="K48" s="43">
        <v>103086</v>
      </c>
      <c r="L48" s="43">
        <v>-479</v>
      </c>
      <c r="M48" s="43">
        <v>-1243</v>
      </c>
      <c r="N48" s="43">
        <v>-1907</v>
      </c>
      <c r="O48" s="43">
        <v>12466</v>
      </c>
      <c r="P48" s="43">
        <v>-810</v>
      </c>
      <c r="Q48" s="43">
        <v>-1516</v>
      </c>
      <c r="R48" s="43">
        <v>4263</v>
      </c>
      <c r="S48" s="43">
        <v>12669</v>
      </c>
      <c r="T48" s="43">
        <v>-13457</v>
      </c>
      <c r="U48" s="43">
        <v>112280</v>
      </c>
      <c r="V48" s="43">
        <v>111456</v>
      </c>
      <c r="W48" s="43">
        <v>110505</v>
      </c>
      <c r="X48" s="43">
        <v>-1012</v>
      </c>
      <c r="Y48" s="43">
        <v>-1787</v>
      </c>
      <c r="Z48" s="43">
        <v>-7288</v>
      </c>
      <c r="AA48" s="43">
        <f>SUM(AA39:AA47)</f>
        <v>-17844</v>
      </c>
    </row>
    <row r="49" spans="2:27" ht="25.2" customHeight="1" x14ac:dyDescent="0.3">
      <c r="B49" s="31" t="s">
        <v>206</v>
      </c>
      <c r="C49" s="31" t="s">
        <v>26</v>
      </c>
      <c r="D49" s="45">
        <v>-1809</v>
      </c>
      <c r="E49" s="45">
        <v>10193</v>
      </c>
      <c r="F49" s="45">
        <v>-12471</v>
      </c>
      <c r="G49" s="45">
        <v>-13788</v>
      </c>
      <c r="H49" s="45">
        <v>172300</v>
      </c>
      <c r="I49" s="45">
        <v>67059</v>
      </c>
      <c r="J49" s="45">
        <v>66952</v>
      </c>
      <c r="K49" s="45">
        <v>57380</v>
      </c>
      <c r="L49" s="45">
        <v>-17717</v>
      </c>
      <c r="M49" s="45">
        <v>-27608</v>
      </c>
      <c r="N49" s="45">
        <v>-34538</v>
      </c>
      <c r="O49" s="45">
        <v>-30448</v>
      </c>
      <c r="P49" s="45">
        <v>-12350</v>
      </c>
      <c r="Q49" s="45">
        <v>-19796</v>
      </c>
      <c r="R49" s="45">
        <v>-25088</v>
      </c>
      <c r="S49" s="45">
        <v>-25575</v>
      </c>
      <c r="T49" s="45">
        <v>1009</v>
      </c>
      <c r="U49" s="45">
        <v>74906</v>
      </c>
      <c r="V49" s="45">
        <v>82683</v>
      </c>
      <c r="W49" s="45">
        <v>46312</v>
      </c>
      <c r="X49" s="45">
        <v>-30593</v>
      </c>
      <c r="Y49" s="45">
        <v>-26408</v>
      </c>
      <c r="Z49" s="45">
        <v>-38075</v>
      </c>
      <c r="AA49" s="45">
        <v>4930</v>
      </c>
    </row>
    <row r="50" spans="2:27" ht="22.2" customHeight="1" thickBot="1" x14ac:dyDescent="0.35">
      <c r="B50" s="5" t="s">
        <v>207</v>
      </c>
      <c r="C50" s="5" t="s">
        <v>61</v>
      </c>
      <c r="D50" s="43">
        <v>14826</v>
      </c>
      <c r="E50" s="43">
        <v>14826</v>
      </c>
      <c r="F50" s="43">
        <v>14826</v>
      </c>
      <c r="G50" s="43">
        <v>14826</v>
      </c>
      <c r="H50" s="43">
        <v>1038</v>
      </c>
      <c r="I50" s="43">
        <v>1038</v>
      </c>
      <c r="J50" s="43">
        <v>1038</v>
      </c>
      <c r="K50" s="43">
        <v>1038</v>
      </c>
      <c r="L50" s="43">
        <v>58418</v>
      </c>
      <c r="M50" s="43">
        <v>58418</v>
      </c>
      <c r="N50" s="43">
        <v>58418</v>
      </c>
      <c r="O50" s="43">
        <v>58418</v>
      </c>
      <c r="P50" s="43">
        <v>27970</v>
      </c>
      <c r="Q50" s="43">
        <v>27970</v>
      </c>
      <c r="R50" s="43">
        <v>27970</v>
      </c>
      <c r="S50" s="43">
        <v>27970</v>
      </c>
      <c r="T50" s="43">
        <v>2395</v>
      </c>
      <c r="U50" s="43">
        <v>2395</v>
      </c>
      <c r="V50" s="43">
        <v>2395</v>
      </c>
      <c r="W50" s="43">
        <v>2395</v>
      </c>
      <c r="X50" s="43">
        <v>48707</v>
      </c>
      <c r="Y50" s="43">
        <v>48707</v>
      </c>
      <c r="Z50" s="43">
        <v>48707</v>
      </c>
      <c r="AA50" s="43">
        <v>48707</v>
      </c>
    </row>
    <row r="51" spans="2:27" ht="17.399999999999999" customHeight="1" x14ac:dyDescent="0.3">
      <c r="B51" s="29" t="s">
        <v>208</v>
      </c>
      <c r="C51" s="29" t="s">
        <v>27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</row>
    <row r="52" spans="2:27" ht="17.399999999999999" customHeight="1" thickBot="1" x14ac:dyDescent="0.35">
      <c r="B52" s="5" t="s">
        <v>209</v>
      </c>
      <c r="C52" s="5" t="s">
        <v>62</v>
      </c>
      <c r="D52" s="43">
        <v>13017</v>
      </c>
      <c r="E52" s="43">
        <v>25019</v>
      </c>
      <c r="F52" s="43">
        <v>2355</v>
      </c>
      <c r="G52" s="43">
        <v>1038</v>
      </c>
      <c r="H52" s="43">
        <v>173338</v>
      </c>
      <c r="I52" s="43">
        <v>68097</v>
      </c>
      <c r="J52" s="43">
        <v>67990</v>
      </c>
      <c r="K52" s="43">
        <v>58418</v>
      </c>
      <c r="L52" s="43">
        <v>40701</v>
      </c>
      <c r="M52" s="43">
        <v>30810</v>
      </c>
      <c r="N52" s="43">
        <v>23880</v>
      </c>
      <c r="O52" s="43">
        <v>27970</v>
      </c>
      <c r="P52" s="43">
        <v>15620</v>
      </c>
      <c r="Q52" s="43">
        <v>8174</v>
      </c>
      <c r="R52" s="43">
        <v>2882</v>
      </c>
      <c r="S52" s="43">
        <v>2395</v>
      </c>
      <c r="T52" s="43">
        <v>3404</v>
      </c>
      <c r="U52" s="43">
        <v>77301</v>
      </c>
      <c r="V52" s="43">
        <v>85078</v>
      </c>
      <c r="W52" s="43">
        <v>48707</v>
      </c>
      <c r="X52" s="43">
        <v>18114</v>
      </c>
      <c r="Y52" s="43">
        <v>22299</v>
      </c>
      <c r="Z52" s="43">
        <v>10632</v>
      </c>
      <c r="AA52" s="43">
        <f>AA33+AA38+AA48+AA50</f>
        <v>53638</v>
      </c>
    </row>
    <row r="53" spans="2:27" ht="14.4" customHeight="1" x14ac:dyDescent="0.3">
      <c r="W53" s="13"/>
    </row>
    <row r="54" spans="2:27" x14ac:dyDescent="0.3">
      <c r="W54" s="13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2D45-48B8-4F01-8ABB-8AF988109BFF}">
  <dimension ref="A1:Z49"/>
  <sheetViews>
    <sheetView showGridLines="0" tabSelected="1" zoomScale="85" zoomScaleNormal="85" workbookViewId="0">
      <pane xSplit="1" ySplit="4" topLeftCell="R14" activePane="bottomRight" state="frozen"/>
      <selection pane="topRight" activeCell="B1" sqref="B1"/>
      <selection pane="bottomLeft" activeCell="A5" sqref="A5"/>
      <selection pane="bottomRight" activeCell="A41" sqref="A41:XFD41"/>
    </sheetView>
  </sheetViews>
  <sheetFormatPr defaultColWidth="8.88671875" defaultRowHeight="11.4" x14ac:dyDescent="0.2"/>
  <cols>
    <col min="1" max="1" width="98" style="1" bestFit="1" customWidth="1"/>
    <col min="2" max="2" width="85.21875" style="1" bestFit="1" customWidth="1"/>
    <col min="3" max="23" width="13.77734375" style="1" customWidth="1"/>
    <col min="24" max="25" width="12.88671875" style="7" customWidth="1"/>
    <col min="26" max="26" width="10" style="1" bestFit="1" customWidth="1"/>
    <col min="27" max="16384" width="8.88671875" style="1"/>
  </cols>
  <sheetData>
    <row r="1" spans="1:26" ht="16.8" customHeight="1" x14ac:dyDescent="0.2"/>
    <row r="2" spans="1:26" s="20" customFormat="1" ht="29.4" customHeight="1" x14ac:dyDescent="0.3">
      <c r="A2" s="28" t="s">
        <v>280</v>
      </c>
      <c r="B2" s="28" t="s">
        <v>281</v>
      </c>
      <c r="C2" s="27"/>
      <c r="D2" s="27"/>
      <c r="E2" s="27"/>
      <c r="F2" s="27"/>
      <c r="G2" s="27"/>
      <c r="H2" s="27"/>
      <c r="I2" s="27"/>
      <c r="J2" s="27"/>
      <c r="K2" s="27"/>
      <c r="L2" s="27"/>
      <c r="X2" s="7"/>
      <c r="Y2" s="7"/>
    </row>
    <row r="3" spans="1:26" ht="16.2" customHeight="1" x14ac:dyDescent="0.2">
      <c r="A3" s="52"/>
      <c r="B3" s="38"/>
      <c r="C3" s="19"/>
      <c r="D3" s="19"/>
      <c r="E3" s="19"/>
      <c r="F3" s="19"/>
      <c r="G3" s="19"/>
      <c r="H3" s="19"/>
      <c r="I3" s="19"/>
      <c r="J3" s="19"/>
      <c r="K3" s="19"/>
      <c r="L3" s="19"/>
      <c r="X3" s="34"/>
      <c r="Y3" s="34"/>
    </row>
    <row r="4" spans="1:26" s="20" customFormat="1" ht="42.6" customHeight="1" thickBot="1" x14ac:dyDescent="0.35">
      <c r="A4" s="5" t="s">
        <v>175</v>
      </c>
      <c r="B4" s="5" t="s">
        <v>107</v>
      </c>
      <c r="C4" s="17">
        <v>42825</v>
      </c>
      <c r="D4" s="17">
        <v>42916</v>
      </c>
      <c r="E4" s="17">
        <v>43008</v>
      </c>
      <c r="F4" s="17">
        <v>43100</v>
      </c>
      <c r="G4" s="17">
        <v>43190</v>
      </c>
      <c r="H4" s="17">
        <v>43281</v>
      </c>
      <c r="I4" s="17">
        <v>43373</v>
      </c>
      <c r="J4" s="17">
        <v>43465</v>
      </c>
      <c r="K4" s="17">
        <v>43555</v>
      </c>
      <c r="L4" s="17">
        <v>43646</v>
      </c>
      <c r="M4" s="17">
        <v>43738</v>
      </c>
      <c r="N4" s="17">
        <v>43830</v>
      </c>
      <c r="O4" s="17" t="s">
        <v>133</v>
      </c>
      <c r="P4" s="17">
        <v>44012</v>
      </c>
      <c r="Q4" s="17">
        <v>44104</v>
      </c>
      <c r="R4" s="17">
        <v>44196</v>
      </c>
      <c r="S4" s="17">
        <v>44286</v>
      </c>
      <c r="T4" s="17">
        <v>44377</v>
      </c>
      <c r="U4" s="17">
        <v>44469</v>
      </c>
      <c r="V4" s="17">
        <v>44561</v>
      </c>
      <c r="W4" s="17">
        <v>44651</v>
      </c>
      <c r="X4" s="17">
        <v>44742</v>
      </c>
      <c r="Y4" s="17">
        <v>44834</v>
      </c>
      <c r="Z4" s="17">
        <v>44926</v>
      </c>
    </row>
    <row r="5" spans="1:26" ht="15" customHeight="1" x14ac:dyDescent="0.2">
      <c r="A5" s="39" t="s">
        <v>143</v>
      </c>
      <c r="B5" s="39" t="s">
        <v>290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70">
        <v>72445</v>
      </c>
      <c r="K5" s="70">
        <v>73364</v>
      </c>
      <c r="L5" s="70">
        <v>73335</v>
      </c>
      <c r="M5" s="70">
        <v>71846</v>
      </c>
      <c r="N5" s="40">
        <v>1448</v>
      </c>
      <c r="O5" s="40">
        <v>1376</v>
      </c>
      <c r="P5" s="40">
        <v>1299</v>
      </c>
      <c r="Q5" s="40">
        <v>1185</v>
      </c>
      <c r="R5" s="40">
        <v>1071</v>
      </c>
      <c r="S5" s="40">
        <v>953</v>
      </c>
      <c r="T5" s="40">
        <v>930</v>
      </c>
      <c r="U5" s="40">
        <v>869</v>
      </c>
      <c r="V5" s="40">
        <v>811</v>
      </c>
      <c r="W5" s="40">
        <v>850</v>
      </c>
      <c r="X5" s="40">
        <v>863</v>
      </c>
      <c r="Y5" s="40">
        <v>790.00933999999995</v>
      </c>
      <c r="Z5" s="40">
        <v>741</v>
      </c>
    </row>
    <row r="6" spans="1:26" ht="15" customHeight="1" x14ac:dyDescent="0.2">
      <c r="A6" s="41" t="s">
        <v>144</v>
      </c>
      <c r="B6" s="41" t="s">
        <v>37</v>
      </c>
      <c r="C6" s="37">
        <v>67670</v>
      </c>
      <c r="D6" s="61">
        <v>70997</v>
      </c>
      <c r="E6" s="37">
        <v>71467</v>
      </c>
      <c r="F6" s="37">
        <v>72276</v>
      </c>
      <c r="G6" s="37">
        <v>71806</v>
      </c>
      <c r="H6" s="37">
        <v>70945</v>
      </c>
      <c r="I6" s="37">
        <v>71054</v>
      </c>
      <c r="J6" s="71"/>
      <c r="K6" s="71"/>
      <c r="L6" s="71"/>
      <c r="M6" s="71"/>
      <c r="N6" s="37">
        <v>71688</v>
      </c>
      <c r="O6" s="37">
        <v>70534</v>
      </c>
      <c r="P6" s="37">
        <v>69284</v>
      </c>
      <c r="Q6" s="37">
        <v>67165</v>
      </c>
      <c r="R6" s="37">
        <v>65280</v>
      </c>
      <c r="S6" s="37">
        <v>64466</v>
      </c>
      <c r="T6" s="37">
        <v>70006</v>
      </c>
      <c r="U6" s="37">
        <v>78327</v>
      </c>
      <c r="V6" s="37">
        <v>88672</v>
      </c>
      <c r="W6" s="37">
        <v>89638</v>
      </c>
      <c r="X6" s="37">
        <v>88787</v>
      </c>
      <c r="Y6" s="37">
        <v>90005.25854000001</v>
      </c>
      <c r="Z6" s="37">
        <v>89720</v>
      </c>
    </row>
    <row r="7" spans="1:26" ht="15" customHeight="1" x14ac:dyDescent="0.2">
      <c r="A7" s="41" t="s">
        <v>145</v>
      </c>
      <c r="B7" s="41" t="s">
        <v>39</v>
      </c>
      <c r="C7" s="55">
        <v>110</v>
      </c>
      <c r="D7" s="62">
        <v>279</v>
      </c>
      <c r="E7" s="62">
        <v>283</v>
      </c>
      <c r="F7" s="62">
        <v>194</v>
      </c>
      <c r="G7" s="62">
        <v>194</v>
      </c>
      <c r="H7" s="55">
        <v>197</v>
      </c>
      <c r="I7" s="62">
        <v>196</v>
      </c>
      <c r="J7" s="62">
        <v>110</v>
      </c>
      <c r="K7" s="55">
        <v>110</v>
      </c>
      <c r="L7" s="37">
        <v>0</v>
      </c>
      <c r="M7" s="37">
        <v>0</v>
      </c>
      <c r="N7" s="37">
        <v>110</v>
      </c>
      <c r="O7" s="37">
        <v>110</v>
      </c>
      <c r="P7" s="37">
        <v>195</v>
      </c>
      <c r="Q7" s="37">
        <v>195</v>
      </c>
      <c r="R7" s="37">
        <v>195</v>
      </c>
      <c r="S7" s="37">
        <v>195</v>
      </c>
      <c r="T7" s="37">
        <v>206</v>
      </c>
      <c r="U7" s="37">
        <v>206</v>
      </c>
      <c r="V7" s="37">
        <v>206</v>
      </c>
      <c r="W7" s="37">
        <v>206</v>
      </c>
      <c r="X7" s="37">
        <v>214</v>
      </c>
      <c r="Y7" s="37">
        <v>215.54748000000001</v>
      </c>
      <c r="Z7" s="37">
        <v>220</v>
      </c>
    </row>
    <row r="8" spans="1:26" ht="15" customHeight="1" x14ac:dyDescent="0.2">
      <c r="A8" s="41" t="s">
        <v>146</v>
      </c>
      <c r="B8" s="41" t="s">
        <v>92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12158</v>
      </c>
      <c r="W8" s="37">
        <v>12158</v>
      </c>
      <c r="X8" s="37">
        <v>12158</v>
      </c>
      <c r="Y8" s="37">
        <v>12158.001</v>
      </c>
      <c r="Z8" s="37">
        <v>13310</v>
      </c>
    </row>
    <row r="9" spans="1:26" ht="15" customHeight="1" thickBot="1" x14ac:dyDescent="0.25">
      <c r="A9" s="42" t="s">
        <v>147</v>
      </c>
      <c r="B9" s="42" t="s">
        <v>40</v>
      </c>
      <c r="C9" s="43">
        <v>67780</v>
      </c>
      <c r="D9" s="43">
        <v>71276</v>
      </c>
      <c r="E9" s="43">
        <v>71750</v>
      </c>
      <c r="F9" s="43">
        <v>72470</v>
      </c>
      <c r="G9" s="43">
        <v>72000</v>
      </c>
      <c r="H9" s="43">
        <v>71142</v>
      </c>
      <c r="I9" s="43">
        <v>71250</v>
      </c>
      <c r="J9" s="43">
        <v>72555</v>
      </c>
      <c r="K9" s="43">
        <v>73474</v>
      </c>
      <c r="L9" s="43">
        <v>73335</v>
      </c>
      <c r="M9" s="43">
        <v>71846</v>
      </c>
      <c r="N9" s="43">
        <v>73246</v>
      </c>
      <c r="O9" s="43">
        <v>72020</v>
      </c>
      <c r="P9" s="43">
        <v>70778</v>
      </c>
      <c r="Q9" s="43">
        <v>68545</v>
      </c>
      <c r="R9" s="43">
        <v>66546</v>
      </c>
      <c r="S9" s="43">
        <v>65614</v>
      </c>
      <c r="T9" s="43">
        <v>71142</v>
      </c>
      <c r="U9" s="43">
        <v>79402</v>
      </c>
      <c r="V9" s="43">
        <v>101847</v>
      </c>
      <c r="W9" s="43">
        <v>102852</v>
      </c>
      <c r="X9" s="43">
        <v>102022</v>
      </c>
      <c r="Y9" s="43">
        <v>103169</v>
      </c>
      <c r="Z9" s="43">
        <f>SUM(Z5:Z8)</f>
        <v>103991</v>
      </c>
    </row>
    <row r="10" spans="1:26" ht="15" customHeight="1" x14ac:dyDescent="0.2">
      <c r="A10" s="41" t="s">
        <v>148</v>
      </c>
      <c r="B10" s="41" t="s">
        <v>291</v>
      </c>
      <c r="C10" s="37">
        <v>6221</v>
      </c>
      <c r="D10" s="37">
        <v>7508</v>
      </c>
      <c r="E10" s="37">
        <v>8722</v>
      </c>
      <c r="F10" s="37">
        <v>7159</v>
      </c>
      <c r="G10" s="37">
        <v>8769</v>
      </c>
      <c r="H10" s="37">
        <v>9590</v>
      </c>
      <c r="I10" s="37">
        <v>9579</v>
      </c>
      <c r="J10" s="37">
        <v>10298</v>
      </c>
      <c r="K10" s="37">
        <v>10322</v>
      </c>
      <c r="L10" s="37">
        <v>8950</v>
      </c>
      <c r="M10" s="37">
        <v>7866</v>
      </c>
      <c r="N10" s="37">
        <v>8806</v>
      </c>
      <c r="O10" s="37">
        <v>7856</v>
      </c>
      <c r="P10" s="37">
        <v>6061</v>
      </c>
      <c r="Q10" s="37">
        <v>6062</v>
      </c>
      <c r="R10" s="37">
        <v>5976</v>
      </c>
      <c r="S10" s="37">
        <v>4288</v>
      </c>
      <c r="T10" s="37">
        <v>11913</v>
      </c>
      <c r="U10" s="37">
        <v>19405</v>
      </c>
      <c r="V10" s="37">
        <v>8445</v>
      </c>
      <c r="W10" s="37">
        <v>9024</v>
      </c>
      <c r="X10" s="37">
        <v>7088</v>
      </c>
      <c r="Y10" s="37">
        <v>6844.35934</v>
      </c>
      <c r="Z10" s="37">
        <v>8477</v>
      </c>
    </row>
    <row r="11" spans="1:26" ht="15" customHeight="1" x14ac:dyDescent="0.2">
      <c r="A11" s="41" t="s">
        <v>149</v>
      </c>
      <c r="B11" s="41" t="s">
        <v>132</v>
      </c>
      <c r="C11" s="72">
        <v>2514</v>
      </c>
      <c r="D11" s="72">
        <v>4760</v>
      </c>
      <c r="E11" s="72">
        <v>4894</v>
      </c>
      <c r="F11" s="72">
        <v>1649</v>
      </c>
      <c r="G11" s="72">
        <v>3698</v>
      </c>
      <c r="H11" s="72">
        <v>21974</v>
      </c>
      <c r="I11" s="72">
        <v>5097</v>
      </c>
      <c r="J11" s="72">
        <v>2606</v>
      </c>
      <c r="K11" s="72">
        <v>2948</v>
      </c>
      <c r="L11" s="72">
        <v>4313</v>
      </c>
      <c r="M11" s="72">
        <v>3144</v>
      </c>
      <c r="N11" s="72">
        <v>2841</v>
      </c>
      <c r="O11" s="72">
        <v>3427</v>
      </c>
      <c r="P11" s="72">
        <v>1546</v>
      </c>
      <c r="Q11" s="72">
        <v>2369</v>
      </c>
      <c r="R11" s="72">
        <v>2641</v>
      </c>
      <c r="S11" s="72">
        <v>137120</v>
      </c>
      <c r="T11" s="72">
        <v>66633</v>
      </c>
      <c r="U11" s="72">
        <v>7284</v>
      </c>
      <c r="V11" s="37">
        <v>12461</v>
      </c>
      <c r="W11" s="37">
        <v>24465</v>
      </c>
      <c r="X11" s="37">
        <v>8157</v>
      </c>
      <c r="Y11" s="37">
        <v>82004.695569999996</v>
      </c>
      <c r="Z11" s="37">
        <v>7746.3</v>
      </c>
    </row>
    <row r="12" spans="1:26" ht="15" customHeight="1" x14ac:dyDescent="0.2">
      <c r="A12" s="41" t="s">
        <v>150</v>
      </c>
      <c r="B12" s="41" t="s">
        <v>130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37">
        <v>6263</v>
      </c>
      <c r="W12" s="37">
        <v>6735</v>
      </c>
      <c r="X12" s="37">
        <v>9360</v>
      </c>
      <c r="Y12" s="37">
        <v>6845.9619400000011</v>
      </c>
      <c r="Z12" s="37">
        <v>6522.4</v>
      </c>
    </row>
    <row r="13" spans="1:26" ht="15" customHeight="1" x14ac:dyDescent="0.2">
      <c r="A13" s="41" t="s">
        <v>151</v>
      </c>
      <c r="B13" s="41" t="s">
        <v>41</v>
      </c>
      <c r="C13" s="37">
        <v>249</v>
      </c>
      <c r="D13" s="61">
        <v>167</v>
      </c>
      <c r="E13" s="37">
        <v>176</v>
      </c>
      <c r="F13" s="37">
        <v>129</v>
      </c>
      <c r="G13" s="37">
        <v>3397</v>
      </c>
      <c r="H13" s="37">
        <v>270</v>
      </c>
      <c r="I13" s="37">
        <v>345</v>
      </c>
      <c r="J13" s="37">
        <v>840</v>
      </c>
      <c r="K13" s="37">
        <v>846</v>
      </c>
      <c r="L13" s="37">
        <v>546</v>
      </c>
      <c r="M13" s="37">
        <v>859</v>
      </c>
      <c r="N13" s="37">
        <v>682</v>
      </c>
      <c r="O13" s="37">
        <v>720</v>
      </c>
      <c r="P13" s="37">
        <v>479</v>
      </c>
      <c r="Q13" s="37">
        <v>758</v>
      </c>
      <c r="R13" s="37">
        <v>763</v>
      </c>
      <c r="S13" s="37">
        <v>2916</v>
      </c>
      <c r="T13" s="37">
        <v>429</v>
      </c>
      <c r="U13" s="37">
        <v>951</v>
      </c>
      <c r="V13" s="37">
        <v>6514</v>
      </c>
      <c r="W13" s="37">
        <v>6640</v>
      </c>
      <c r="X13" s="37">
        <v>5532</v>
      </c>
      <c r="Y13" s="37">
        <v>4947.4774500000003</v>
      </c>
      <c r="Z13" s="37">
        <v>5801</v>
      </c>
    </row>
    <row r="14" spans="1:26" ht="15" customHeight="1" x14ac:dyDescent="0.2">
      <c r="A14" s="41" t="s">
        <v>272</v>
      </c>
      <c r="B14" s="41" t="s">
        <v>273</v>
      </c>
      <c r="C14" s="37">
        <v>0</v>
      </c>
      <c r="D14" s="61">
        <v>0</v>
      </c>
      <c r="E14" s="37">
        <v>2247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</row>
    <row r="15" spans="1:26" ht="15" customHeight="1" x14ac:dyDescent="0.2">
      <c r="A15" s="41" t="s">
        <v>152</v>
      </c>
      <c r="B15" s="41" t="s">
        <v>42</v>
      </c>
      <c r="C15" s="37">
        <v>13017</v>
      </c>
      <c r="D15" s="37">
        <v>25019</v>
      </c>
      <c r="E15" s="37">
        <v>2335</v>
      </c>
      <c r="F15" s="37">
        <v>1038</v>
      </c>
      <c r="G15" s="37">
        <v>173338</v>
      </c>
      <c r="H15" s="37">
        <v>68097</v>
      </c>
      <c r="I15" s="37">
        <v>67990</v>
      </c>
      <c r="J15" s="37">
        <v>58418</v>
      </c>
      <c r="K15" s="37">
        <v>40701</v>
      </c>
      <c r="L15" s="37">
        <v>30810</v>
      </c>
      <c r="M15" s="37">
        <v>23880</v>
      </c>
      <c r="N15" s="37">
        <v>27970</v>
      </c>
      <c r="O15" s="37">
        <v>15620</v>
      </c>
      <c r="P15" s="37">
        <v>8174</v>
      </c>
      <c r="Q15" s="37">
        <v>2882</v>
      </c>
      <c r="R15" s="37">
        <v>2395</v>
      </c>
      <c r="S15" s="37">
        <v>3404</v>
      </c>
      <c r="T15" s="37">
        <v>77301</v>
      </c>
      <c r="U15" s="37">
        <v>85078</v>
      </c>
      <c r="V15" s="37">
        <v>48707</v>
      </c>
      <c r="W15" s="37">
        <v>18114</v>
      </c>
      <c r="X15" s="37">
        <v>22299</v>
      </c>
      <c r="Y15" s="37">
        <v>10632.063380000001</v>
      </c>
      <c r="Z15" s="37">
        <v>53638.1</v>
      </c>
    </row>
    <row r="16" spans="1:26" ht="15" customHeight="1" thickBot="1" x14ac:dyDescent="0.25">
      <c r="A16" s="42" t="s">
        <v>153</v>
      </c>
      <c r="B16" s="42" t="s">
        <v>43</v>
      </c>
      <c r="C16" s="43">
        <v>22001</v>
      </c>
      <c r="D16" s="43">
        <v>37454</v>
      </c>
      <c r="E16" s="43">
        <v>18394</v>
      </c>
      <c r="F16" s="43">
        <v>9975</v>
      </c>
      <c r="G16" s="43">
        <v>189202</v>
      </c>
      <c r="H16" s="43">
        <v>99931</v>
      </c>
      <c r="I16" s="43">
        <v>83011</v>
      </c>
      <c r="J16" s="43">
        <v>72162</v>
      </c>
      <c r="K16" s="43">
        <v>54817</v>
      </c>
      <c r="L16" s="43">
        <v>44619</v>
      </c>
      <c r="M16" s="43">
        <v>35749</v>
      </c>
      <c r="N16" s="43">
        <v>40299</v>
      </c>
      <c r="O16" s="43">
        <v>27623</v>
      </c>
      <c r="P16" s="43">
        <v>16260</v>
      </c>
      <c r="Q16" s="43">
        <v>12071</v>
      </c>
      <c r="R16" s="43">
        <v>11775</v>
      </c>
      <c r="S16" s="43">
        <v>147728</v>
      </c>
      <c r="T16" s="43">
        <v>156276</v>
      </c>
      <c r="U16" s="43">
        <v>112718</v>
      </c>
      <c r="V16" s="43">
        <v>82390</v>
      </c>
      <c r="W16" s="43">
        <v>64978</v>
      </c>
      <c r="X16" s="43">
        <v>52436</v>
      </c>
      <c r="Y16" s="43">
        <v>111275</v>
      </c>
      <c r="Z16" s="43">
        <f>SUM(Z10:Z15)</f>
        <v>82184.799999999988</v>
      </c>
    </row>
    <row r="17" spans="1:26" ht="15" customHeight="1" thickBot="1" x14ac:dyDescent="0.25">
      <c r="A17" s="42" t="s">
        <v>154</v>
      </c>
      <c r="B17" s="42" t="s">
        <v>44</v>
      </c>
      <c r="C17" s="43">
        <v>89781</v>
      </c>
      <c r="D17" s="43">
        <v>108730</v>
      </c>
      <c r="E17" s="43">
        <v>90144</v>
      </c>
      <c r="F17" s="43">
        <v>82445</v>
      </c>
      <c r="G17" s="43">
        <v>261202</v>
      </c>
      <c r="H17" s="43">
        <v>171073</v>
      </c>
      <c r="I17" s="43">
        <v>154261</v>
      </c>
      <c r="J17" s="43">
        <v>144717</v>
      </c>
      <c r="K17" s="43">
        <v>128291</v>
      </c>
      <c r="L17" s="43">
        <v>117954</v>
      </c>
      <c r="M17" s="43">
        <v>107595</v>
      </c>
      <c r="N17" s="43">
        <v>113545</v>
      </c>
      <c r="O17" s="43">
        <v>99643</v>
      </c>
      <c r="P17" s="43">
        <v>87038</v>
      </c>
      <c r="Q17" s="43">
        <v>80616</v>
      </c>
      <c r="R17" s="43">
        <v>78321</v>
      </c>
      <c r="S17" s="43">
        <v>213342</v>
      </c>
      <c r="T17" s="43">
        <v>227418</v>
      </c>
      <c r="U17" s="43">
        <v>192120</v>
      </c>
      <c r="V17" s="43">
        <v>184237</v>
      </c>
      <c r="W17" s="43">
        <v>167830</v>
      </c>
      <c r="X17" s="43">
        <v>154458</v>
      </c>
      <c r="Y17" s="43">
        <v>214443</v>
      </c>
      <c r="Z17" s="43">
        <v>186175</v>
      </c>
    </row>
    <row r="18" spans="1:26" ht="15" customHeight="1" x14ac:dyDescent="0.2">
      <c r="A18" s="41" t="s">
        <v>155</v>
      </c>
      <c r="B18" s="41" t="s">
        <v>45</v>
      </c>
      <c r="C18" s="37">
        <v>1180</v>
      </c>
      <c r="D18" s="37">
        <v>1180</v>
      </c>
      <c r="E18" s="37">
        <v>1180</v>
      </c>
      <c r="F18" s="37">
        <v>1180</v>
      </c>
      <c r="G18" s="37">
        <v>1180</v>
      </c>
      <c r="H18" s="37">
        <v>1372</v>
      </c>
      <c r="I18" s="37">
        <v>1372</v>
      </c>
      <c r="J18" s="37">
        <v>1372</v>
      </c>
      <c r="K18" s="37">
        <v>1372</v>
      </c>
      <c r="L18" s="37">
        <v>1372</v>
      </c>
      <c r="M18" s="37">
        <v>1372</v>
      </c>
      <c r="N18" s="37">
        <v>1372</v>
      </c>
      <c r="O18" s="37">
        <v>1372</v>
      </c>
      <c r="P18" s="37">
        <v>1373</v>
      </c>
      <c r="Q18" s="37">
        <v>1373</v>
      </c>
      <c r="R18" s="37">
        <v>1373</v>
      </c>
      <c r="S18" s="37">
        <v>1373</v>
      </c>
      <c r="T18" s="37">
        <v>1616</v>
      </c>
      <c r="U18" s="37">
        <v>1616</v>
      </c>
      <c r="V18" s="37">
        <v>1616</v>
      </c>
      <c r="W18" s="37">
        <v>1616</v>
      </c>
      <c r="X18" s="37">
        <v>1616</v>
      </c>
      <c r="Y18" s="37">
        <v>1616</v>
      </c>
      <c r="Z18" s="37">
        <v>1616</v>
      </c>
    </row>
    <row r="19" spans="1:26" ht="15" customHeight="1" x14ac:dyDescent="0.2">
      <c r="A19" s="41" t="s">
        <v>275</v>
      </c>
      <c r="B19" s="41" t="s">
        <v>46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1</v>
      </c>
      <c r="O19" s="37">
        <v>1</v>
      </c>
      <c r="P19" s="37">
        <v>0</v>
      </c>
      <c r="Q19" s="37">
        <v>0</v>
      </c>
      <c r="R19" s="37">
        <v>0</v>
      </c>
      <c r="S19" s="37">
        <v>243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</row>
    <row r="20" spans="1:26" ht="14.4" customHeight="1" x14ac:dyDescent="0.2">
      <c r="A20" s="41" t="s">
        <v>156</v>
      </c>
      <c r="B20" s="41" t="s">
        <v>47</v>
      </c>
      <c r="C20" s="37">
        <v>140805</v>
      </c>
      <c r="D20" s="37">
        <v>2549</v>
      </c>
      <c r="E20" s="37">
        <v>2549</v>
      </c>
      <c r="F20" s="37">
        <v>2549</v>
      </c>
      <c r="G20" s="37">
        <v>2549</v>
      </c>
      <c r="H20" s="37">
        <v>108923</v>
      </c>
      <c r="I20" s="37">
        <v>108923</v>
      </c>
      <c r="J20" s="37">
        <v>108923</v>
      </c>
      <c r="K20" s="37">
        <v>108923</v>
      </c>
      <c r="L20" s="37">
        <v>108923</v>
      </c>
      <c r="M20" s="37">
        <v>108923</v>
      </c>
      <c r="N20" s="37">
        <v>108923</v>
      </c>
      <c r="O20" s="37">
        <v>108923</v>
      </c>
      <c r="P20" s="37">
        <v>108923</v>
      </c>
      <c r="Q20" s="37">
        <v>108923</v>
      </c>
      <c r="R20" s="37">
        <v>108923</v>
      </c>
      <c r="S20" s="37">
        <v>108923</v>
      </c>
      <c r="T20" s="37">
        <v>237443</v>
      </c>
      <c r="U20" s="37">
        <v>237443</v>
      </c>
      <c r="V20" s="37">
        <v>237443</v>
      </c>
      <c r="W20" s="37">
        <v>237443</v>
      </c>
      <c r="X20" s="37">
        <v>237443</v>
      </c>
      <c r="Y20" s="37">
        <v>237443</v>
      </c>
      <c r="Z20" s="37">
        <v>237443</v>
      </c>
    </row>
    <row r="21" spans="1:26" s="3" customFormat="1" ht="15" customHeight="1" x14ac:dyDescent="0.2">
      <c r="A21" s="41" t="s">
        <v>157</v>
      </c>
      <c r="B21" s="41" t="s">
        <v>38</v>
      </c>
      <c r="C21" s="37"/>
      <c r="D21" s="37"/>
      <c r="E21" s="37"/>
      <c r="F21" s="37">
        <v>0</v>
      </c>
      <c r="G21" s="37"/>
      <c r="H21" s="37">
        <v>0</v>
      </c>
      <c r="I21" s="37"/>
      <c r="J21" s="37">
        <v>714</v>
      </c>
      <c r="K21" s="37">
        <v>690</v>
      </c>
      <c r="L21" s="37">
        <v>701</v>
      </c>
      <c r="M21" s="37">
        <v>715</v>
      </c>
      <c r="N21" s="37">
        <v>732</v>
      </c>
      <c r="O21" s="37">
        <v>716</v>
      </c>
      <c r="P21" s="37">
        <v>708</v>
      </c>
      <c r="Q21" s="37">
        <v>718</v>
      </c>
      <c r="R21" s="37">
        <v>696</v>
      </c>
      <c r="S21" s="37">
        <v>134209</v>
      </c>
      <c r="T21" s="37">
        <v>720</v>
      </c>
      <c r="U21" s="37">
        <v>725</v>
      </c>
      <c r="V21" s="37">
        <v>731</v>
      </c>
      <c r="W21" s="37">
        <v>733</v>
      </c>
      <c r="X21" s="37">
        <v>733</v>
      </c>
      <c r="Y21" s="37">
        <v>733</v>
      </c>
      <c r="Z21" s="37">
        <v>0</v>
      </c>
    </row>
    <row r="22" spans="1:26" ht="15" customHeight="1" x14ac:dyDescent="0.2">
      <c r="A22" s="41" t="s">
        <v>158</v>
      </c>
      <c r="B22" s="41" t="s">
        <v>48</v>
      </c>
      <c r="C22" s="37">
        <v>-151107</v>
      </c>
      <c r="D22" s="37">
        <v>-25369</v>
      </c>
      <c r="E22" s="37">
        <v>-38600</v>
      </c>
      <c r="F22" s="37">
        <v>-57887</v>
      </c>
      <c r="G22" s="37">
        <v>-72236</v>
      </c>
      <c r="H22" s="37">
        <v>-41182</v>
      </c>
      <c r="I22" s="37">
        <v>-52286</v>
      </c>
      <c r="J22" s="37">
        <v>-68870</v>
      </c>
      <c r="K22" s="37">
        <v>-83856</v>
      </c>
      <c r="L22" s="37">
        <v>-100566</v>
      </c>
      <c r="M22" s="37">
        <v>-117299</v>
      </c>
      <c r="N22" s="37">
        <v>-132608</v>
      </c>
      <c r="O22" s="37">
        <v>-152453</v>
      </c>
      <c r="P22" s="37">
        <v>-163437</v>
      </c>
      <c r="Q22" s="37">
        <v>-172556</v>
      </c>
      <c r="R22" s="37">
        <v>-188380</v>
      </c>
      <c r="S22" s="37">
        <v>-205455</v>
      </c>
      <c r="T22" s="37">
        <v>-207952</v>
      </c>
      <c r="U22" s="37">
        <v>-223583</v>
      </c>
      <c r="V22" s="37">
        <v>-186477</v>
      </c>
      <c r="W22" s="37">
        <v>-179035</v>
      </c>
      <c r="X22" s="37">
        <v>-173916</v>
      </c>
      <c r="Y22" s="37">
        <v>-178978</v>
      </c>
      <c r="Z22" s="37">
        <v>-162552</v>
      </c>
    </row>
    <row r="23" spans="1:26" ht="15" customHeight="1" thickBot="1" x14ac:dyDescent="0.25">
      <c r="A23" s="42" t="s">
        <v>159</v>
      </c>
      <c r="B23" s="42" t="s">
        <v>49</v>
      </c>
      <c r="C23" s="43">
        <v>-9122</v>
      </c>
      <c r="D23" s="43">
        <v>-21640</v>
      </c>
      <c r="E23" s="43">
        <v>-34871</v>
      </c>
      <c r="F23" s="43">
        <v>-54158</v>
      </c>
      <c r="G23" s="43">
        <v>-68507</v>
      </c>
      <c r="H23" s="43">
        <v>69113</v>
      </c>
      <c r="I23" s="43">
        <v>58009</v>
      </c>
      <c r="J23" s="43">
        <v>42139</v>
      </c>
      <c r="K23" s="43">
        <v>27129</v>
      </c>
      <c r="L23" s="43">
        <v>10430</v>
      </c>
      <c r="M23" s="43">
        <v>-6289</v>
      </c>
      <c r="N23" s="43">
        <v>-21580</v>
      </c>
      <c r="O23" s="43">
        <v>-41441</v>
      </c>
      <c r="P23" s="43">
        <v>-52433</v>
      </c>
      <c r="Q23" s="43">
        <v>-61542</v>
      </c>
      <c r="R23" s="43">
        <v>-77388</v>
      </c>
      <c r="S23" s="43">
        <v>39293</v>
      </c>
      <c r="T23" s="43">
        <v>31827</v>
      </c>
      <c r="U23" s="43">
        <v>16201</v>
      </c>
      <c r="V23" s="43">
        <v>53313</v>
      </c>
      <c r="W23" s="43">
        <v>60757</v>
      </c>
      <c r="X23" s="43">
        <v>65876</v>
      </c>
      <c r="Y23" s="43">
        <v>60814</v>
      </c>
      <c r="Z23" s="43">
        <f>SUM(Z18:Z22)</f>
        <v>76507</v>
      </c>
    </row>
    <row r="24" spans="1:26" ht="15" customHeight="1" x14ac:dyDescent="0.2">
      <c r="A24" s="41" t="s">
        <v>160</v>
      </c>
      <c r="B24" s="41" t="s">
        <v>84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32266</v>
      </c>
      <c r="L24" s="37">
        <v>38871</v>
      </c>
      <c r="M24" s="37">
        <v>42502</v>
      </c>
      <c r="N24" s="37">
        <f>44728-N26</f>
        <v>30721</v>
      </c>
      <c r="O24" s="37">
        <v>30228</v>
      </c>
      <c r="P24" s="37">
        <v>45962</v>
      </c>
      <c r="Q24" s="37">
        <v>47043</v>
      </c>
      <c r="R24" s="37">
        <v>33988</v>
      </c>
      <c r="S24" s="37">
        <v>34030</v>
      </c>
      <c r="T24" s="37">
        <v>33721</v>
      </c>
      <c r="U24" s="37">
        <v>33673</v>
      </c>
      <c r="V24" s="37">
        <v>32159</v>
      </c>
      <c r="W24" s="37">
        <v>32680</v>
      </c>
      <c r="X24" s="37">
        <v>33580</v>
      </c>
      <c r="Y24" s="37">
        <v>35493.363700000002</v>
      </c>
      <c r="Z24" s="37">
        <v>31172.3</v>
      </c>
    </row>
    <row r="25" spans="1:26" ht="15" customHeight="1" x14ac:dyDescent="0.2">
      <c r="A25" s="41" t="s">
        <v>250</v>
      </c>
      <c r="B25" s="41" t="s">
        <v>249</v>
      </c>
      <c r="C25" s="37">
        <v>13516</v>
      </c>
      <c r="D25" s="37">
        <v>13045</v>
      </c>
      <c r="E25" s="37">
        <v>12556</v>
      </c>
      <c r="F25" s="37">
        <v>12067</v>
      </c>
      <c r="G25" s="37">
        <v>11578</v>
      </c>
      <c r="H25" s="37">
        <v>29762</v>
      </c>
      <c r="I25" s="37">
        <v>29266</v>
      </c>
      <c r="J25" s="37">
        <v>32656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</row>
    <row r="26" spans="1:26" ht="15" customHeight="1" x14ac:dyDescent="0.2">
      <c r="A26" s="41" t="s">
        <v>176</v>
      </c>
      <c r="B26" s="41" t="s">
        <v>67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14007</v>
      </c>
      <c r="O26" s="37">
        <v>14007</v>
      </c>
      <c r="P26" s="37">
        <v>0</v>
      </c>
      <c r="Q26" s="37">
        <v>0</v>
      </c>
      <c r="R26" s="37">
        <v>14007</v>
      </c>
      <c r="S26" s="37">
        <v>14007</v>
      </c>
      <c r="T26" s="37">
        <v>20810</v>
      </c>
      <c r="U26" s="37">
        <v>20810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" customHeight="1" x14ac:dyDescent="0.2">
      <c r="A27" s="41" t="s">
        <v>162</v>
      </c>
      <c r="B27" s="41" t="s">
        <v>50</v>
      </c>
      <c r="C27" s="37">
        <v>0</v>
      </c>
      <c r="D27" s="37">
        <v>0</v>
      </c>
      <c r="E27" s="37">
        <v>1371</v>
      </c>
      <c r="F27" s="37">
        <v>1858</v>
      </c>
      <c r="G27" s="37">
        <v>1697</v>
      </c>
      <c r="H27" s="37">
        <v>1619</v>
      </c>
      <c r="I27" s="37">
        <v>1620</v>
      </c>
      <c r="J27" s="37">
        <v>1386</v>
      </c>
      <c r="K27" s="37">
        <v>1180</v>
      </c>
      <c r="L27" s="37">
        <v>973</v>
      </c>
      <c r="M27" s="37">
        <v>769</v>
      </c>
      <c r="N27" s="37">
        <v>580</v>
      </c>
      <c r="O27" s="37">
        <v>388</v>
      </c>
      <c r="P27" s="37">
        <v>566</v>
      </c>
      <c r="Q27" s="37">
        <v>384</v>
      </c>
      <c r="R27" s="37">
        <v>200</v>
      </c>
      <c r="S27" s="37">
        <v>48</v>
      </c>
      <c r="T27" s="37">
        <v>20</v>
      </c>
      <c r="U27" s="37">
        <v>213</v>
      </c>
      <c r="V27" s="37">
        <v>202</v>
      </c>
      <c r="W27" s="37">
        <v>478</v>
      </c>
      <c r="X27" s="37">
        <v>446</v>
      </c>
      <c r="Y27" s="37">
        <v>412.99281000000002</v>
      </c>
      <c r="Z27" s="37">
        <v>377.4</v>
      </c>
    </row>
    <row r="28" spans="1:26" ht="15" customHeight="1" x14ac:dyDescent="0.2">
      <c r="A28" s="41" t="s">
        <v>161</v>
      </c>
      <c r="B28" s="41" t="s">
        <v>68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682</v>
      </c>
      <c r="U28" s="37">
        <v>737</v>
      </c>
      <c r="V28" s="37">
        <v>434</v>
      </c>
      <c r="W28" s="37">
        <v>434</v>
      </c>
      <c r="X28" s="37">
        <v>0</v>
      </c>
      <c r="Y28" s="37">
        <v>0</v>
      </c>
      <c r="Z28" s="37">
        <v>0</v>
      </c>
    </row>
    <row r="29" spans="1:26" ht="15" customHeight="1" x14ac:dyDescent="0.2">
      <c r="A29" s="41" t="s">
        <v>163</v>
      </c>
      <c r="B29" s="41" t="s">
        <v>121</v>
      </c>
      <c r="C29" s="37">
        <v>1054</v>
      </c>
      <c r="D29" s="37">
        <v>1416</v>
      </c>
      <c r="E29" s="37">
        <v>1309</v>
      </c>
      <c r="F29" s="37">
        <v>2308</v>
      </c>
      <c r="G29" s="37">
        <v>2463</v>
      </c>
      <c r="H29" s="37">
        <v>2181</v>
      </c>
      <c r="I29" s="37">
        <v>1995</v>
      </c>
      <c r="J29" s="37">
        <v>2027</v>
      </c>
      <c r="K29" s="37">
        <v>1770</v>
      </c>
      <c r="L29" s="37">
        <v>2469</v>
      </c>
      <c r="M29" s="37">
        <v>2216</v>
      </c>
      <c r="N29" s="37">
        <v>3435</v>
      </c>
      <c r="O29" s="37">
        <v>3122</v>
      </c>
      <c r="P29" s="37">
        <v>2815</v>
      </c>
      <c r="Q29" s="37">
        <v>2446</v>
      </c>
      <c r="R29" s="37">
        <v>2943</v>
      </c>
      <c r="S29" s="37">
        <v>2780</v>
      </c>
      <c r="T29" s="37">
        <v>2143</v>
      </c>
      <c r="U29" s="37">
        <v>2010</v>
      </c>
      <c r="V29" s="37">
        <v>1992</v>
      </c>
      <c r="W29" s="37">
        <v>2401</v>
      </c>
      <c r="X29" s="37">
        <v>2169</v>
      </c>
      <c r="Y29" s="37">
        <v>4146.1057499999997</v>
      </c>
      <c r="Z29" s="37">
        <v>3816.2</v>
      </c>
    </row>
    <row r="30" spans="1:26" ht="15" customHeight="1" thickBot="1" x14ac:dyDescent="0.25">
      <c r="A30" s="42" t="s">
        <v>164</v>
      </c>
      <c r="B30" s="42" t="s">
        <v>51</v>
      </c>
      <c r="C30" s="43">
        <v>14570</v>
      </c>
      <c r="D30" s="43">
        <v>14461</v>
      </c>
      <c r="E30" s="43">
        <v>15236</v>
      </c>
      <c r="F30" s="43">
        <v>16233</v>
      </c>
      <c r="G30" s="43">
        <v>15738</v>
      </c>
      <c r="H30" s="43">
        <v>33562</v>
      </c>
      <c r="I30" s="43">
        <v>32881</v>
      </c>
      <c r="J30" s="43">
        <v>36069</v>
      </c>
      <c r="K30" s="43">
        <v>35216</v>
      </c>
      <c r="L30" s="43">
        <v>42313</v>
      </c>
      <c r="M30" s="43">
        <v>45487</v>
      </c>
      <c r="N30" s="43">
        <v>48743</v>
      </c>
      <c r="O30" s="43">
        <v>47745</v>
      </c>
      <c r="P30" s="43">
        <v>49343</v>
      </c>
      <c r="Q30" s="43">
        <v>49873</v>
      </c>
      <c r="R30" s="43">
        <v>51138</v>
      </c>
      <c r="S30" s="43">
        <v>50865</v>
      </c>
      <c r="T30" s="43">
        <v>57376</v>
      </c>
      <c r="U30" s="43">
        <v>57443</v>
      </c>
      <c r="V30" s="43">
        <v>34787</v>
      </c>
      <c r="W30" s="43">
        <v>35993</v>
      </c>
      <c r="X30" s="43">
        <v>36195</v>
      </c>
      <c r="Y30" s="43">
        <v>40052</v>
      </c>
      <c r="Z30" s="43">
        <v>35365</v>
      </c>
    </row>
    <row r="31" spans="1:26" ht="16.8" customHeight="1" x14ac:dyDescent="0.2">
      <c r="A31" s="41" t="s">
        <v>165</v>
      </c>
      <c r="B31" s="41" t="s">
        <v>117</v>
      </c>
      <c r="C31" s="37">
        <v>41096</v>
      </c>
      <c r="D31" s="37">
        <v>38706</v>
      </c>
      <c r="E31" s="37">
        <v>38195</v>
      </c>
      <c r="F31" s="37">
        <v>36435</v>
      </c>
      <c r="G31" s="37">
        <v>35776</v>
      </c>
      <c r="H31" s="37">
        <v>43816</v>
      </c>
      <c r="I31" s="37">
        <v>43010</v>
      </c>
      <c r="J31" s="37">
        <v>43969</v>
      </c>
      <c r="K31" s="37">
        <v>44834</v>
      </c>
      <c r="L31" s="37">
        <v>43657</v>
      </c>
      <c r="M31" s="37">
        <v>46701</v>
      </c>
      <c r="N31" s="37">
        <v>44381</v>
      </c>
      <c r="O31" s="37">
        <v>48420</v>
      </c>
      <c r="P31" s="37">
        <v>46519</v>
      </c>
      <c r="Q31" s="37">
        <v>45251</v>
      </c>
      <c r="R31" s="37">
        <v>44077</v>
      </c>
      <c r="S31" s="37">
        <v>46448</v>
      </c>
      <c r="T31" s="37">
        <v>1758</v>
      </c>
      <c r="U31" s="37">
        <v>1802</v>
      </c>
      <c r="V31" s="37">
        <v>1790</v>
      </c>
      <c r="W31" s="37">
        <v>1810</v>
      </c>
      <c r="X31" s="37">
        <v>1821</v>
      </c>
      <c r="Y31" s="37">
        <v>1894.23046</v>
      </c>
      <c r="Z31" s="37">
        <v>1824</v>
      </c>
    </row>
    <row r="32" spans="1:26" ht="15" customHeight="1" x14ac:dyDescent="0.2">
      <c r="A32" s="41" t="s">
        <v>177</v>
      </c>
      <c r="B32" s="41" t="s">
        <v>105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59752</v>
      </c>
      <c r="U32" s="37">
        <v>59752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</row>
    <row r="33" spans="1:26" ht="15" customHeight="1" x14ac:dyDescent="0.2">
      <c r="A33" s="41" t="s">
        <v>161</v>
      </c>
      <c r="B33" s="41" t="s">
        <v>68</v>
      </c>
      <c r="C33" s="72">
        <v>14509</v>
      </c>
      <c r="D33" s="72">
        <v>20309</v>
      </c>
      <c r="E33" s="72">
        <v>16910</v>
      </c>
      <c r="F33" s="72">
        <v>18495</v>
      </c>
      <c r="G33" s="72">
        <v>20335</v>
      </c>
      <c r="H33" s="72">
        <v>18937</v>
      </c>
      <c r="I33" s="72">
        <v>14724</v>
      </c>
      <c r="J33" s="72">
        <v>16770</v>
      </c>
      <c r="K33" s="37">
        <v>15358</v>
      </c>
      <c r="L33" s="37">
        <v>15506</v>
      </c>
      <c r="M33" s="37">
        <v>15714</v>
      </c>
      <c r="N33" s="37">
        <v>15914</v>
      </c>
      <c r="O33" s="72">
        <v>23895</v>
      </c>
      <c r="P33" s="37">
        <v>23127</v>
      </c>
      <c r="Q33" s="37">
        <v>20445</v>
      </c>
      <c r="R33" s="37">
        <v>18124</v>
      </c>
      <c r="S33" s="37">
        <v>27096</v>
      </c>
      <c r="T33" s="37">
        <v>15245</v>
      </c>
      <c r="U33" s="37">
        <v>16104</v>
      </c>
      <c r="V33" s="37">
        <v>23242</v>
      </c>
      <c r="W33" s="37">
        <v>11007</v>
      </c>
      <c r="X33" s="37">
        <v>19947</v>
      </c>
      <c r="Y33" s="37">
        <v>40469.139810000001</v>
      </c>
      <c r="Z33" s="37">
        <v>12812</v>
      </c>
    </row>
    <row r="34" spans="1:26" ht="15" customHeight="1" x14ac:dyDescent="0.2">
      <c r="A34" s="41" t="s">
        <v>166</v>
      </c>
      <c r="B34" s="41" t="s">
        <v>69</v>
      </c>
      <c r="C34" s="71"/>
      <c r="D34" s="71"/>
      <c r="E34" s="71"/>
      <c r="F34" s="71"/>
      <c r="G34" s="71"/>
      <c r="H34" s="71"/>
      <c r="I34" s="71"/>
      <c r="J34" s="71"/>
      <c r="K34" s="37">
        <v>0</v>
      </c>
      <c r="L34" s="37">
        <v>0</v>
      </c>
      <c r="M34" s="37">
        <v>0</v>
      </c>
      <c r="N34" s="37">
        <v>4994</v>
      </c>
      <c r="O34" s="71"/>
      <c r="P34" s="37">
        <v>0</v>
      </c>
      <c r="Q34" s="37">
        <v>0</v>
      </c>
      <c r="R34" s="37">
        <v>5971</v>
      </c>
      <c r="S34" s="37">
        <v>24085</v>
      </c>
      <c r="T34" s="37">
        <v>4465</v>
      </c>
      <c r="U34" s="37">
        <v>5893</v>
      </c>
      <c r="V34" s="37">
        <v>6019</v>
      </c>
      <c r="W34" s="37">
        <v>7093</v>
      </c>
      <c r="X34" s="37">
        <v>7395</v>
      </c>
      <c r="Y34" s="37">
        <v>4686.1102199999996</v>
      </c>
      <c r="Z34" s="73">
        <f>3250</f>
        <v>3250</v>
      </c>
    </row>
    <row r="35" spans="1:26" ht="15" customHeight="1" x14ac:dyDescent="0.2">
      <c r="A35" s="41" t="s">
        <v>300</v>
      </c>
      <c r="B35" s="41" t="s">
        <v>301</v>
      </c>
      <c r="C35" s="61"/>
      <c r="D35" s="61"/>
      <c r="E35" s="61"/>
      <c r="F35" s="61"/>
      <c r="G35" s="61"/>
      <c r="H35" s="61"/>
      <c r="I35" s="61"/>
      <c r="J35" s="61"/>
      <c r="K35" s="37"/>
      <c r="L35" s="37"/>
      <c r="M35" s="37"/>
      <c r="N35" s="37"/>
      <c r="O35" s="61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73">
        <v>3349</v>
      </c>
    </row>
    <row r="36" spans="1:26" ht="26.4" customHeight="1" x14ac:dyDescent="0.2">
      <c r="A36" s="41" t="s">
        <v>178</v>
      </c>
      <c r="B36" s="41" t="s">
        <v>106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36134</v>
      </c>
      <c r="U36" s="37">
        <v>13974</v>
      </c>
      <c r="V36" s="37">
        <v>0</v>
      </c>
      <c r="W36" s="37">
        <v>0</v>
      </c>
      <c r="X36" s="37">
        <v>0</v>
      </c>
      <c r="Y36" s="37">
        <v>0</v>
      </c>
      <c r="Z36" s="73">
        <v>0</v>
      </c>
    </row>
    <row r="37" spans="1:26" ht="15" customHeight="1" x14ac:dyDescent="0.2">
      <c r="A37" s="41" t="s">
        <v>162</v>
      </c>
      <c r="B37" s="41" t="s">
        <v>50</v>
      </c>
      <c r="C37" s="37">
        <v>25000</v>
      </c>
      <c r="D37" s="37">
        <v>52577</v>
      </c>
      <c r="E37" s="37">
        <v>50581</v>
      </c>
      <c r="F37" s="37">
        <v>60910</v>
      </c>
      <c r="G37" s="37">
        <v>253314</v>
      </c>
      <c r="H37" s="37">
        <v>835</v>
      </c>
      <c r="I37" s="37">
        <v>907</v>
      </c>
      <c r="J37" s="37">
        <v>900</v>
      </c>
      <c r="K37" s="37">
        <v>879</v>
      </c>
      <c r="L37" s="37">
        <v>935</v>
      </c>
      <c r="M37" s="37">
        <v>854</v>
      </c>
      <c r="N37" s="37">
        <v>15810</v>
      </c>
      <c r="O37" s="37">
        <v>15798</v>
      </c>
      <c r="P37" s="37">
        <v>15481</v>
      </c>
      <c r="Q37" s="37">
        <v>21799</v>
      </c>
      <c r="R37" s="37">
        <v>31180</v>
      </c>
      <c r="S37" s="37">
        <v>18716</v>
      </c>
      <c r="T37" s="37">
        <v>15573</v>
      </c>
      <c r="U37" s="37">
        <v>15515</v>
      </c>
      <c r="V37" s="37">
        <v>15250</v>
      </c>
      <c r="W37" s="37">
        <v>15322</v>
      </c>
      <c r="X37" s="37">
        <v>15129</v>
      </c>
      <c r="Y37" s="37">
        <v>10131.61844</v>
      </c>
      <c r="Z37" s="73">
        <v>136</v>
      </c>
    </row>
    <row r="38" spans="1:26" s="21" customFormat="1" ht="15" customHeight="1" x14ac:dyDescent="0.2">
      <c r="A38" s="41" t="s">
        <v>167</v>
      </c>
      <c r="B38" s="41" t="s">
        <v>84</v>
      </c>
      <c r="C38" s="37"/>
      <c r="D38" s="37"/>
      <c r="E38" s="37"/>
      <c r="F38" s="37">
        <v>0</v>
      </c>
      <c r="G38" s="37"/>
      <c r="H38" s="37">
        <v>0</v>
      </c>
      <c r="I38" s="37"/>
      <c r="J38" s="37"/>
      <c r="K38" s="37">
        <v>3546</v>
      </c>
      <c r="L38" s="37">
        <v>3546</v>
      </c>
      <c r="M38" s="37">
        <v>3546</v>
      </c>
      <c r="N38" s="37">
        <v>1578</v>
      </c>
      <c r="O38" s="37">
        <v>1578</v>
      </c>
      <c r="P38" s="37">
        <v>2862</v>
      </c>
      <c r="Q38" s="37">
        <v>2861</v>
      </c>
      <c r="R38" s="37">
        <v>1271</v>
      </c>
      <c r="S38" s="37">
        <v>1262</v>
      </c>
      <c r="T38" s="37">
        <v>1254</v>
      </c>
      <c r="U38" s="37">
        <v>1087</v>
      </c>
      <c r="V38" s="37">
        <v>806</v>
      </c>
      <c r="W38" s="37">
        <v>545</v>
      </c>
      <c r="X38" s="37">
        <v>289</v>
      </c>
      <c r="Y38" s="37">
        <v>227.14258999999998</v>
      </c>
      <c r="Z38" s="73">
        <v>228</v>
      </c>
    </row>
    <row r="39" spans="1:26" s="21" customFormat="1" ht="15" customHeight="1" x14ac:dyDescent="0.2">
      <c r="A39" s="41" t="s">
        <v>250</v>
      </c>
      <c r="B39" s="41" t="s">
        <v>249</v>
      </c>
      <c r="C39" s="37">
        <v>3575</v>
      </c>
      <c r="D39" s="37">
        <v>3575</v>
      </c>
      <c r="E39" s="37">
        <v>3575</v>
      </c>
      <c r="F39" s="37">
        <v>3575</v>
      </c>
      <c r="G39" s="37">
        <v>3575</v>
      </c>
      <c r="H39" s="37">
        <v>3575</v>
      </c>
      <c r="I39" s="37">
        <v>3575</v>
      </c>
      <c r="J39" s="37">
        <v>3546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73">
        <v>0</v>
      </c>
    </row>
    <row r="40" spans="1:26" s="21" customFormat="1" ht="15" customHeight="1" x14ac:dyDescent="0.2">
      <c r="A40" s="41" t="s">
        <v>168</v>
      </c>
      <c r="B40" s="41" t="s">
        <v>131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78</v>
      </c>
      <c r="Y40" s="37">
        <v>73.428479999999993</v>
      </c>
      <c r="Z40" s="73">
        <v>69</v>
      </c>
    </row>
    <row r="41" spans="1:26" ht="25.8" customHeight="1" x14ac:dyDescent="0.2">
      <c r="A41" s="41" t="s">
        <v>169</v>
      </c>
      <c r="B41" s="41" t="s">
        <v>292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1590</v>
      </c>
      <c r="O41" s="37">
        <v>1590</v>
      </c>
      <c r="P41" s="37">
        <v>0</v>
      </c>
      <c r="Q41" s="37">
        <v>0</v>
      </c>
      <c r="R41" s="37">
        <v>1590</v>
      </c>
      <c r="S41" s="37">
        <v>3619</v>
      </c>
      <c r="T41" s="37">
        <v>2030</v>
      </c>
      <c r="U41" s="37">
        <v>2493</v>
      </c>
      <c r="V41" s="37">
        <v>46110</v>
      </c>
      <c r="W41" s="37">
        <v>32078</v>
      </c>
      <c r="X41" s="37">
        <v>779</v>
      </c>
      <c r="Y41" s="37">
        <v>52169.52985356353</v>
      </c>
      <c r="Z41" s="73">
        <v>49683</v>
      </c>
    </row>
    <row r="42" spans="1:26" ht="15" customHeight="1" x14ac:dyDescent="0.2">
      <c r="A42" s="41" t="s">
        <v>170</v>
      </c>
      <c r="B42" s="41" t="s">
        <v>83</v>
      </c>
      <c r="C42" s="37">
        <v>0</v>
      </c>
      <c r="D42" s="37">
        <v>0</v>
      </c>
      <c r="E42" s="37">
        <v>0</v>
      </c>
      <c r="F42" s="37">
        <v>0</v>
      </c>
      <c r="G42" s="37"/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955</v>
      </c>
      <c r="W42" s="37">
        <v>1193</v>
      </c>
      <c r="X42" s="37">
        <v>4941</v>
      </c>
      <c r="Y42" s="37">
        <v>1950</v>
      </c>
      <c r="Z42" s="37">
        <v>1105</v>
      </c>
    </row>
    <row r="43" spans="1:26" ht="15" customHeight="1" x14ac:dyDescent="0.2">
      <c r="A43" s="41" t="s">
        <v>163</v>
      </c>
      <c r="B43" s="41" t="s">
        <v>121</v>
      </c>
      <c r="C43" s="37">
        <v>153</v>
      </c>
      <c r="D43" s="37">
        <v>742</v>
      </c>
      <c r="E43" s="37">
        <v>518</v>
      </c>
      <c r="F43" s="37">
        <v>955</v>
      </c>
      <c r="G43" s="37">
        <v>971</v>
      </c>
      <c r="H43" s="37">
        <v>1235</v>
      </c>
      <c r="I43" s="37">
        <v>1155</v>
      </c>
      <c r="J43" s="37">
        <v>1324</v>
      </c>
      <c r="K43" s="37">
        <v>1329</v>
      </c>
      <c r="L43" s="37">
        <v>1567</v>
      </c>
      <c r="M43" s="37">
        <v>1582</v>
      </c>
      <c r="N43" s="37">
        <v>2115</v>
      </c>
      <c r="O43" s="37">
        <v>2058</v>
      </c>
      <c r="P43" s="37">
        <v>2139</v>
      </c>
      <c r="Q43" s="37">
        <v>1929</v>
      </c>
      <c r="R43" s="37">
        <v>2358</v>
      </c>
      <c r="S43" s="37">
        <v>1958</v>
      </c>
      <c r="T43" s="37">
        <v>2004</v>
      </c>
      <c r="U43" s="37">
        <v>1856</v>
      </c>
      <c r="V43" s="37">
        <v>1965</v>
      </c>
      <c r="W43" s="37">
        <v>2032</v>
      </c>
      <c r="X43" s="37">
        <v>2008</v>
      </c>
      <c r="Y43" s="37">
        <v>1976.2617399999999</v>
      </c>
      <c r="Z43" s="37">
        <v>1846</v>
      </c>
    </row>
    <row r="44" spans="1:26" ht="15" customHeight="1" thickBot="1" x14ac:dyDescent="0.25">
      <c r="A44" s="42" t="s">
        <v>171</v>
      </c>
      <c r="B44" s="42" t="s">
        <v>55</v>
      </c>
      <c r="C44" s="43">
        <v>84333</v>
      </c>
      <c r="D44" s="43">
        <v>115909</v>
      </c>
      <c r="E44" s="43">
        <v>109779</v>
      </c>
      <c r="F44" s="43">
        <v>120370</v>
      </c>
      <c r="G44" s="43">
        <v>313971</v>
      </c>
      <c r="H44" s="43">
        <v>68398</v>
      </c>
      <c r="I44" s="43">
        <v>63371</v>
      </c>
      <c r="J44" s="43">
        <v>66509</v>
      </c>
      <c r="K44" s="43">
        <v>65946</v>
      </c>
      <c r="L44" s="43">
        <v>65211</v>
      </c>
      <c r="M44" s="43">
        <v>68397</v>
      </c>
      <c r="N44" s="43">
        <v>86382</v>
      </c>
      <c r="O44" s="43">
        <v>93339</v>
      </c>
      <c r="P44" s="43">
        <v>90128</v>
      </c>
      <c r="Q44" s="43">
        <v>92285</v>
      </c>
      <c r="R44" s="43">
        <v>104571</v>
      </c>
      <c r="S44" s="43">
        <v>123184</v>
      </c>
      <c r="T44" s="43">
        <v>138215</v>
      </c>
      <c r="U44" s="43">
        <v>118476</v>
      </c>
      <c r="V44" s="43">
        <v>96137</v>
      </c>
      <c r="W44" s="43">
        <v>71080</v>
      </c>
      <c r="X44" s="43">
        <v>52388</v>
      </c>
      <c r="Y44" s="43">
        <v>113577</v>
      </c>
      <c r="Z44" s="43">
        <v>74303</v>
      </c>
    </row>
    <row r="45" spans="1:26" ht="15" customHeight="1" thickBot="1" x14ac:dyDescent="0.25">
      <c r="A45" s="42" t="s">
        <v>172</v>
      </c>
      <c r="B45" s="42" t="s">
        <v>52</v>
      </c>
      <c r="C45" s="43">
        <v>98903</v>
      </c>
      <c r="D45" s="43">
        <v>130370</v>
      </c>
      <c r="E45" s="43">
        <v>125015</v>
      </c>
      <c r="F45" s="43">
        <v>136603</v>
      </c>
      <c r="G45" s="43">
        <v>329709</v>
      </c>
      <c r="H45" s="43">
        <v>101960</v>
      </c>
      <c r="I45" s="43">
        <v>96252</v>
      </c>
      <c r="J45" s="43">
        <v>102578</v>
      </c>
      <c r="K45" s="43">
        <v>101162</v>
      </c>
      <c r="L45" s="43">
        <v>107524</v>
      </c>
      <c r="M45" s="43">
        <v>113884</v>
      </c>
      <c r="N45" s="43">
        <v>135125</v>
      </c>
      <c r="O45" s="43">
        <v>141084</v>
      </c>
      <c r="P45" s="43">
        <v>139471</v>
      </c>
      <c r="Q45" s="43">
        <v>142158</v>
      </c>
      <c r="R45" s="43">
        <v>155709</v>
      </c>
      <c r="S45" s="43">
        <v>174049</v>
      </c>
      <c r="T45" s="43">
        <v>195591</v>
      </c>
      <c r="U45" s="43">
        <v>175919</v>
      </c>
      <c r="V45" s="43">
        <v>130924</v>
      </c>
      <c r="W45" s="43">
        <v>107073</v>
      </c>
      <c r="X45" s="43">
        <v>88583</v>
      </c>
      <c r="Y45" s="43">
        <v>153630</v>
      </c>
      <c r="Z45" s="43">
        <f>Z44+Z30</f>
        <v>109668</v>
      </c>
    </row>
    <row r="46" spans="1:26" ht="15" customHeight="1" thickBot="1" x14ac:dyDescent="0.25">
      <c r="A46" s="42" t="s">
        <v>173</v>
      </c>
      <c r="B46" s="42" t="s">
        <v>53</v>
      </c>
      <c r="C46" s="43">
        <v>89781</v>
      </c>
      <c r="D46" s="43">
        <v>108730</v>
      </c>
      <c r="E46" s="43">
        <v>90144</v>
      </c>
      <c r="F46" s="43">
        <v>82445</v>
      </c>
      <c r="G46" s="43">
        <v>261202</v>
      </c>
      <c r="H46" s="43">
        <v>171073</v>
      </c>
      <c r="I46" s="43">
        <v>154261</v>
      </c>
      <c r="J46" s="43">
        <v>144717</v>
      </c>
      <c r="K46" s="43">
        <v>128291</v>
      </c>
      <c r="L46" s="43">
        <v>117954</v>
      </c>
      <c r="M46" s="43">
        <v>107595</v>
      </c>
      <c r="N46" s="43">
        <v>113545</v>
      </c>
      <c r="O46" s="43">
        <v>99643</v>
      </c>
      <c r="P46" s="43">
        <v>87038</v>
      </c>
      <c r="Q46" s="43">
        <v>80616</v>
      </c>
      <c r="R46" s="43">
        <v>78321</v>
      </c>
      <c r="S46" s="43">
        <v>213342</v>
      </c>
      <c r="T46" s="43">
        <v>227418</v>
      </c>
      <c r="U46" s="43">
        <v>192120</v>
      </c>
      <c r="V46" s="43">
        <v>184237</v>
      </c>
      <c r="W46" s="43">
        <v>167830</v>
      </c>
      <c r="X46" s="43">
        <v>154458</v>
      </c>
      <c r="Y46" s="43">
        <v>214443</v>
      </c>
      <c r="Z46" s="43">
        <f>Z45+Z23</f>
        <v>186175</v>
      </c>
    </row>
    <row r="47" spans="1:26" x14ac:dyDescent="0.2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"/>
      <c r="Y47" s="1"/>
    </row>
    <row r="49" spans="1:2" x14ac:dyDescent="0.2">
      <c r="A49" s="1" t="s">
        <v>174</v>
      </c>
      <c r="B49" s="1" t="s">
        <v>134</v>
      </c>
    </row>
  </sheetData>
  <mergeCells count="32">
    <mergeCell ref="C33:C34"/>
    <mergeCell ref="D33:D34"/>
    <mergeCell ref="G33:G34"/>
    <mergeCell ref="E11:E12"/>
    <mergeCell ref="E33:E34"/>
    <mergeCell ref="D11:D12"/>
    <mergeCell ref="C11:C12"/>
    <mergeCell ref="U11:U12"/>
    <mergeCell ref="H11:H12"/>
    <mergeCell ref="F11:F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I11:I12"/>
    <mergeCell ref="J11:J12"/>
    <mergeCell ref="L5:L6"/>
    <mergeCell ref="M5:M6"/>
    <mergeCell ref="F33:F34"/>
    <mergeCell ref="H33:H34"/>
    <mergeCell ref="O33:O34"/>
    <mergeCell ref="K5:K6"/>
    <mergeCell ref="I33:I34"/>
    <mergeCell ref="J33:J34"/>
    <mergeCell ref="G11:G12"/>
    <mergeCell ref="J5:J6"/>
  </mergeCells>
  <phoneticPr fontId="4" type="noConversion"/>
  <pageMargins left="0.7" right="0.7" top="0.75" bottom="0.75" header="0.3" footer="0.3"/>
  <pageSetup paperSize="9" orientation="portrait" r:id="rId1"/>
  <ignoredErrors>
    <ignoredError sqref="Z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COMPREHENSIVE INCOME</vt:lpstr>
      <vt:lpstr>CASH FLOWS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GRABOWICZ</dc:creator>
  <cp:lastModifiedBy>JUSTYNA GRZELAK</cp:lastModifiedBy>
  <dcterms:created xsi:type="dcterms:W3CDTF">2022-08-05T08:37:58Z</dcterms:created>
  <dcterms:modified xsi:type="dcterms:W3CDTF">2023-04-20T05:32:54Z</dcterms:modified>
</cp:coreProperties>
</file>